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12.xml.rels" ContentType="application/vnd.openxmlformats-package.relationships+xml"/>
  <Override PartName="/xl/worksheets/sheet1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comments5.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vmlDrawing3.vml" ContentType="application/vnd.openxmlformats-officedocument.vmlDrawing"/>
  <Override PartName="/xl/drawings/vmlDrawing4.vml" ContentType="application/vnd.openxmlformats-officedocument.vmlDrawing"/>
  <Override PartName="/xl/comments6.xml" ContentType="application/vnd.openxmlformats-officedocument.spreadsheetml.comments+xml"/>
  <Override PartName="/xl/comments7.xml" ContentType="application/vnd.openxmlformats-officedocument.spreadsheetml.comments+xml"/>
  <Override PartName="/xl/comments12.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rientações para Preenchimento" sheetId="1" state="visible" r:id="rId3"/>
    <sheet name="Planilha de Produtividade" sheetId="2" state="visible" r:id="rId4"/>
    <sheet name="Planilha Custo por m²" sheetId="3" state="visible" r:id="rId5"/>
    <sheet name="Quadro resumo " sheetId="4" state="visible" r:id="rId6"/>
    <sheet name="Servente" sheetId="5" state="visible" r:id="rId7"/>
    <sheet name="Encarregado Servente" sheetId="6" state="visible" r:id="rId8"/>
    <sheet name="Jardineiro" sheetId="7" state="visible" r:id="rId9"/>
    <sheet name="Memória de cálculo" sheetId="8" state="visible" r:id="rId10"/>
    <sheet name="Tabela de EPIS e Unif" sheetId="9" state="visible" r:id="rId11"/>
    <sheet name="Tabela Materiais e Produtos de " sheetId="10" state="visible" r:id="rId12"/>
    <sheet name="Tabela de Utensílios e Acessóri" sheetId="11" state="visible" r:id="rId13"/>
    <sheet name="Tabela de Máquinas e Equipament" sheetId="12" state="visible" r:id="rId14"/>
  </sheets>
  <definedNames>
    <definedName function="false" hidden="false" name="aREA1" vbProcedure="false">#REF!</definedName>
    <definedName function="false" hidden="false" name="area2" vbProcedure="false">#REF!</definedName>
    <definedName function="false" hidden="false" name="Area3" vbProcedure="false">#REF!</definedName>
    <definedName function="false" hidden="false" name="Area4" vbProcedure="false">#REF!</definedName>
    <definedName function="false" hidden="false" name="Area_2" vbProcedure="false">#REF!</definedName>
    <definedName function="false" hidden="false" name="CDCDCDCDC" vbProcedure="false">#REF!</definedName>
    <definedName function="false" hidden="false" name="CPMF" vbProcedure="false">#REF!</definedName>
    <definedName function="false" hidden="false" name="eaea" vbProcedure="false">#REF!</definedName>
    <definedName function="false" hidden="false" name="Excel_BuiltIn_Print_Area" vbProcedure="false">#REF!</definedName>
    <definedName function="false" hidden="false" name="Excel_BuiltIn_Print_Area_1" vbProcedure="false">#REF!</definedName>
    <definedName function="false" hidden="false" name="Excel_BuiltIn_Print_Area_10" vbProcedure="false">#REF!</definedName>
    <definedName function="false" hidden="false" name="Excel_BuiltIn_Print_Area_11" vbProcedure="false">#REF!</definedName>
    <definedName function="false" hidden="false" name="Excel_BuiltIn_Print_Area_12" vbProcedure="false">#REF!</definedName>
    <definedName function="false" hidden="false" name="Excel_BuiltIn_Print_Area_1_1" vbProcedure="false">#REF!</definedName>
    <definedName function="false" hidden="false" name="Excel_BuiltIn_Print_Area_1_1_1" vbProcedure="false">#REF!</definedName>
    <definedName function="false" hidden="false" name="Excel_BuiltIn_Print_Area_1_1_1_1" vbProcedure="false">#REF!</definedName>
    <definedName function="false" hidden="false" name="Excel_BuiltIn_Print_Area_1_1_2" vbProcedure="false">#REF!</definedName>
    <definedName function="false" hidden="false" name="Excel_BuiltIn_Print_Area_1_1_4" vbProcedure="false">#REF!</definedName>
    <definedName function="false" hidden="false" name="Excel_BuiltIn_Print_Area_2" vbProcedure="false">#REF!</definedName>
    <definedName function="false" hidden="false" name="Excel_BuiltIn_Print_Area_2_1" vbProcedure="false">#REF!</definedName>
    <definedName function="false" hidden="false" name="Excel_BuiltIn_Print_Area_2_1_1" vbProcedure="false">#REF!</definedName>
    <definedName function="false" hidden="false" name="Excel_BuiltIn_Print_Area_3_1" vbProcedure="false">#REF!</definedName>
    <definedName function="false" hidden="false" name="Excel_BuiltIn_Print_Area_5_1" vbProcedure="false">#REF!</definedName>
    <definedName function="false" hidden="false" name="Excel_BuiltIn_Print_Area_5_1_2" vbProcedure="false">#REF!</definedName>
    <definedName function="false" hidden="false" name="Excel_BuiltIn_Print_Area_5_1_4" vbProcedure="false">#REF!</definedName>
    <definedName function="false" hidden="false" name="Excel_BuiltIn_Print_Area_9" vbProcedure="false">#REF!</definedName>
    <definedName function="false" hidden="false" name="Excel_um" vbProcedure="false">#REF!</definedName>
    <definedName function="false" hidden="false" name="fdf" vbProcedure="false">#REF!</definedName>
    <definedName function="false" hidden="false" name="Pintor" vbProcedure="false">#REF!</definedName>
    <definedName function="false" hidden="false" name="Pintor1" vbProcedure="false">#REF!</definedName>
    <definedName function="false" hidden="false" name="QWQWQ" vbProcedure="false">#REF!</definedName>
    <definedName function="false" hidden="false" name="QWQWQW" vbProcedure="false">#REF!</definedName>
    <definedName function="false" hidden="false" name="SS" vbProcedure="false">#REF!</definedName>
    <definedName function="false" hidden="false" name="um" vbProcedure="false">#REF!</definedName>
    <definedName function="false" hidden="false" name="w" vbProcedure="false">#REF!</definedName>
    <definedName function="false" hidden="false" name="_10Excel_BuiltIn_Print_Area_4_1" vbProcedure="false">#REF!</definedName>
    <definedName function="false" hidden="false" name="_13Excel_BuiltIn_Print_Area_5_1" vbProcedure="false">#REF!</definedName>
    <definedName function="false" hidden="false" name="_14Excel_BuiltIn_Print_Area_5_1_1" vbProcedure="false">#REF!</definedName>
    <definedName function="false" hidden="false" name="_16Excel_BuiltIn_Print_Area_7_1" vbProcedure="false">#REF!</definedName>
    <definedName function="false" hidden="false" name="_17Excel_BuiltIn_Print_Area_9_1" vbProcedure="false">#REF!</definedName>
    <definedName function="false" hidden="false" name="_1Excel_BuiltIn_Print_Area_1_1" vbProcedure="false">#REF!</definedName>
    <definedName function="false" hidden="false" name="_1Excel_BuiltIn_Print_Area_2_1" vbProcedure="false">#REF!</definedName>
    <definedName function="false" hidden="false" name="_2Excel_BuiltIn_Print_Area_1_1_1" vbProcedure="false">#REF!</definedName>
    <definedName function="false" hidden="false" name="_2Excel_BuiltIn_Print_Area_3_1" vbProcedure="false">#REF!</definedName>
    <definedName function="false" hidden="false" name="_4Excel_BuiltIn_Print_Area_2_1" vbProcedure="false">#REF!</definedName>
    <definedName function="false" hidden="false" name="_5Excel_BuiltIn_Print_Area_2_1_1" vbProcedure="false">#REF!</definedName>
    <definedName function="false" hidden="false" name="_6Excel_BuiltIn_Print_Area_2_1_1_1" vbProcedure="false">#REF!</definedName>
    <definedName function="false" hidden="false" name="_7Excel_BuiltIn_Print_Area_3_1" vbProcedure="false">#REF!</definedName>
    <definedName function="false" hidden="false" name="_8Excel_BuiltIn_Print_Area_3_1_1" vbProcedure="false">#REF!</definedName>
    <definedName function="false" hidden="false" localSheetId="4" name="Excel_BuiltIn_Print_Area_1" vbProcedure="false">#REF!</definedName>
    <definedName function="false" hidden="false" localSheetId="4" name="Excel_BuiltIn_Print_Area_1_1" vbProcedure="false">#REF!</definedName>
    <definedName function="false" hidden="false" localSheetId="4" name="_1Excel_BuiltIn_Print_Area_1_1" vbProcedure="false">#REF!</definedName>
    <definedName function="false" hidden="false" localSheetId="5" name="Excel_BuiltIn_Print_Area_1" vbProcedure="false">#REF!</definedName>
    <definedName function="false" hidden="false" localSheetId="5" name="Excel_BuiltIn_Print_Area_1_1" vbProcedure="false">#REF!</definedName>
    <definedName function="false" hidden="false" localSheetId="5" name="_1Excel_BuiltIn_Print_Area_1_1" vbProcedure="false">#REF!</definedName>
    <definedName function="false" hidden="false" localSheetId="6" name="Excel_BuiltIn_Print_Area_1" vbProcedure="false">#REF!</definedName>
    <definedName function="false" hidden="false" localSheetId="6" name="Excel_BuiltIn_Print_Area_1_1" vbProcedure="false">#REF!</definedName>
    <definedName function="false" hidden="false" localSheetId="6" name="_1Excel_BuiltIn_Print_Area_1_1" vbProcedure="false">#REF!</definedName>
    <definedName function="false" hidden="false" localSheetId="7" name="aREA1" vbProcedure="false">#REF!</definedName>
    <definedName function="false" hidden="false" localSheetId="7" name="area2" vbProcedure="false">#REF!</definedName>
    <definedName function="false" hidden="false" localSheetId="7" name="Area3" vbProcedure="false">#REF!</definedName>
    <definedName function="false" hidden="false" localSheetId="7" name="Area4" vbProcedure="false">#REF!</definedName>
    <definedName function="false" hidden="false" localSheetId="7" name="Area_2" vbProcedure="false">#REF!</definedName>
    <definedName function="false" hidden="false" localSheetId="7" name="CDCDCDCDC" vbProcedure="false">#REF!</definedName>
    <definedName function="false" hidden="false" localSheetId="7" name="CPMF" vbProcedure="false">#REF!</definedName>
    <definedName function="false" hidden="false" localSheetId="7" name="eaea" vbProcedure="false">#REF!</definedName>
    <definedName function="false" hidden="false" localSheetId="7" name="Excel_BuiltIn_Print_Area" vbProcedure="false">#REF!</definedName>
    <definedName function="false" hidden="false" localSheetId="7" name="Excel_BuiltIn_Print_Area_1" vbProcedure="false">#REF!</definedName>
    <definedName function="false" hidden="false" localSheetId="7" name="Excel_BuiltIn_Print_Area_10" vbProcedure="false">#REF!</definedName>
    <definedName function="false" hidden="false" localSheetId="7" name="Excel_BuiltIn_Print_Area_11" vbProcedure="false">#REF!</definedName>
    <definedName function="false" hidden="false" localSheetId="7" name="Excel_BuiltIn_Print_Area_12" vbProcedure="false">#REF!</definedName>
    <definedName function="false" hidden="false" localSheetId="7" name="Excel_BuiltIn_Print_Area_1_1" vbProcedure="false">#REF!</definedName>
    <definedName function="false" hidden="false" localSheetId="7" name="Excel_BuiltIn_Print_Area_1_1_1" vbProcedure="false">#REF!</definedName>
    <definedName function="false" hidden="false" localSheetId="7" name="Excel_BuiltIn_Print_Area_1_1_1_1" vbProcedure="false">#REF!</definedName>
    <definedName function="false" hidden="false" localSheetId="7" name="Excel_BuiltIn_Print_Area_1_1_2" vbProcedure="false">#REF!</definedName>
    <definedName function="false" hidden="false" localSheetId="7" name="Excel_BuiltIn_Print_Area_1_1_4" vbProcedure="false">#REF!</definedName>
    <definedName function="false" hidden="false" localSheetId="7" name="Excel_BuiltIn_Print_Area_2" vbProcedure="false">#REF!</definedName>
    <definedName function="false" hidden="false" localSheetId="7" name="Excel_BuiltIn_Print_Area_2_1" vbProcedure="false">#REF!</definedName>
    <definedName function="false" hidden="false" localSheetId="7" name="Excel_BuiltIn_Print_Area_2_1_1" vbProcedure="false">#REF!</definedName>
    <definedName function="false" hidden="false" localSheetId="7" name="Excel_BuiltIn_Print_Area_3_1" vbProcedure="false">#REF!</definedName>
    <definedName function="false" hidden="false" localSheetId="7" name="Excel_BuiltIn_Print_Area_5_1" vbProcedure="false">#REF!</definedName>
    <definedName function="false" hidden="false" localSheetId="7" name="Excel_BuiltIn_Print_Area_5_1_2" vbProcedure="false">#REF!</definedName>
    <definedName function="false" hidden="false" localSheetId="7" name="Excel_BuiltIn_Print_Area_5_1_4" vbProcedure="false">#REF!</definedName>
    <definedName function="false" hidden="false" localSheetId="7" name="Excel_BuiltIn_Print_Area_9" vbProcedure="false">#REF!</definedName>
    <definedName function="false" hidden="false" localSheetId="7" name="Excel_um" vbProcedure="false">#REF!</definedName>
    <definedName function="false" hidden="false" localSheetId="7" name="fdf" vbProcedure="false">#REF!</definedName>
    <definedName function="false" hidden="false" localSheetId="7" name="Pintor" vbProcedure="false">#REF!</definedName>
    <definedName function="false" hidden="false" localSheetId="7" name="Pintor1" vbProcedure="false">#REF!</definedName>
    <definedName function="false" hidden="false" localSheetId="7" name="QWQWQ" vbProcedure="false">#REF!</definedName>
    <definedName function="false" hidden="false" localSheetId="7" name="QWQWQW" vbProcedure="false">#REF!</definedName>
    <definedName function="false" hidden="false" localSheetId="7" name="SS" vbProcedure="false">#REF!</definedName>
    <definedName function="false" hidden="false" localSheetId="7" name="um" vbProcedure="false">#REF!</definedName>
    <definedName function="false" hidden="false" localSheetId="7" name="w" vbProcedure="false">#REF!</definedName>
    <definedName function="false" hidden="false" localSheetId="7" name="_10Excel_BuiltIn_Print_Area_4_1" vbProcedure="false">#REF!</definedName>
    <definedName function="false" hidden="false" localSheetId="7" name="_13Excel_BuiltIn_Print_Area_5_1" vbProcedure="false">#REF!</definedName>
    <definedName function="false" hidden="false" localSheetId="7" name="_14Excel_BuiltIn_Print_Area_5_1_1" vbProcedure="false">#REF!</definedName>
    <definedName function="false" hidden="false" localSheetId="7" name="_16Excel_BuiltIn_Print_Area_7_1" vbProcedure="false">#REF!</definedName>
    <definedName function="false" hidden="false" localSheetId="7" name="_17Excel_BuiltIn_Print_Area_9_1" vbProcedure="false">#REF!</definedName>
    <definedName function="false" hidden="false" localSheetId="7" name="_1Excel_BuiltIn_Print_Area_1_1" vbProcedure="false">#REF!</definedName>
    <definedName function="false" hidden="false" localSheetId="7" name="_1Excel_BuiltIn_Print_Area_2_1" vbProcedure="false">#REF!</definedName>
    <definedName function="false" hidden="false" localSheetId="7" name="_2Excel_BuiltIn_Print_Area_1_1_1" vbProcedure="false">#REF!</definedName>
    <definedName function="false" hidden="false" localSheetId="7" name="_2Excel_BuiltIn_Print_Area_3_1" vbProcedure="false">#REF!</definedName>
    <definedName function="false" hidden="false" localSheetId="7" name="_4Excel_BuiltIn_Print_Area_2_1" vbProcedure="false">#REF!</definedName>
    <definedName function="false" hidden="false" localSheetId="7" name="_5Excel_BuiltIn_Print_Area_2_1_1" vbProcedure="false">#REF!</definedName>
    <definedName function="false" hidden="false" localSheetId="7" name="_6Excel_BuiltIn_Print_Area_2_1_1_1" vbProcedure="false">#REF!</definedName>
    <definedName function="false" hidden="false" localSheetId="7" name="_7Excel_BuiltIn_Print_Area_3_1" vbProcedure="false">#REF!</definedName>
    <definedName function="false" hidden="false" localSheetId="7" name="_8Excel_BuiltIn_Print_Area_3_1_1" vbProcedure="false">#REF!</definedName>
    <definedName function="false" hidden="false" localSheetId="8" name="aREA1" vbProcedure="false">#REF!</definedName>
    <definedName function="false" hidden="false" localSheetId="8" name="area2" vbProcedure="false">#REF!</definedName>
    <definedName function="false" hidden="false" localSheetId="8" name="Area3" vbProcedure="false">#REF!</definedName>
    <definedName function="false" hidden="false" localSheetId="8" name="Area4" vbProcedure="false">#REF!</definedName>
    <definedName function="false" hidden="false" localSheetId="8" name="Area_2" vbProcedure="false">#REF!</definedName>
    <definedName function="false" hidden="false" localSheetId="8" name="CDCDCDCDC" vbProcedure="false">#REF!</definedName>
    <definedName function="false" hidden="false" localSheetId="8" name="CPMF" vbProcedure="false">#REF!</definedName>
    <definedName function="false" hidden="false" localSheetId="8" name="eaea" vbProcedure="false">#REF!</definedName>
    <definedName function="false" hidden="false" localSheetId="8" name="Excel_BuiltIn_Print_Area" vbProcedure="false">#REF!</definedName>
    <definedName function="false" hidden="false" localSheetId="8" name="Excel_BuiltIn_Print_Area_1" vbProcedure="false">#REF!</definedName>
    <definedName function="false" hidden="false" localSheetId="8" name="Excel_BuiltIn_Print_Area_10" vbProcedure="false">#REF!</definedName>
    <definedName function="false" hidden="false" localSheetId="8" name="Excel_BuiltIn_Print_Area_11" vbProcedure="false">#REF!</definedName>
    <definedName function="false" hidden="false" localSheetId="8" name="Excel_BuiltIn_Print_Area_12" vbProcedure="false">#REF!</definedName>
    <definedName function="false" hidden="false" localSheetId="8" name="Excel_BuiltIn_Print_Area_1_1" vbProcedure="false">#REF!</definedName>
    <definedName function="false" hidden="false" localSheetId="8" name="Excel_BuiltIn_Print_Area_1_1_1" vbProcedure="false">#REF!</definedName>
    <definedName function="false" hidden="false" localSheetId="8" name="Excel_BuiltIn_Print_Area_1_1_1_1" vbProcedure="false">#REF!</definedName>
    <definedName function="false" hidden="false" localSheetId="8" name="Excel_BuiltIn_Print_Area_1_1_2" vbProcedure="false">#REF!</definedName>
    <definedName function="false" hidden="false" localSheetId="8" name="Excel_BuiltIn_Print_Area_1_1_4" vbProcedure="false">#REF!</definedName>
    <definedName function="false" hidden="false" localSheetId="8" name="Excel_BuiltIn_Print_Area_2" vbProcedure="false">#REF!</definedName>
    <definedName function="false" hidden="false" localSheetId="8" name="Excel_BuiltIn_Print_Area_2_1" vbProcedure="false">#REF!</definedName>
    <definedName function="false" hidden="false" localSheetId="8" name="Excel_BuiltIn_Print_Area_2_1_1" vbProcedure="false">#REF!</definedName>
    <definedName function="false" hidden="false" localSheetId="8" name="Excel_BuiltIn_Print_Area_3_1" vbProcedure="false">#REF!</definedName>
    <definedName function="false" hidden="false" localSheetId="8" name="Excel_BuiltIn_Print_Area_5_1" vbProcedure="false">#REF!</definedName>
    <definedName function="false" hidden="false" localSheetId="8" name="Excel_BuiltIn_Print_Area_5_1_2" vbProcedure="false">#REF!</definedName>
    <definedName function="false" hidden="false" localSheetId="8" name="Excel_BuiltIn_Print_Area_5_1_4" vbProcedure="false">#REF!</definedName>
    <definedName function="false" hidden="false" localSheetId="8" name="Excel_BuiltIn_Print_Area_9" vbProcedure="false">#REF!</definedName>
    <definedName function="false" hidden="false" localSheetId="8" name="Excel_um" vbProcedure="false">#REF!</definedName>
    <definedName function="false" hidden="false" localSheetId="8" name="fdf" vbProcedure="false">#REF!</definedName>
    <definedName function="false" hidden="false" localSheetId="8" name="Pintor" vbProcedure="false">#REF!</definedName>
    <definedName function="false" hidden="false" localSheetId="8" name="Pintor1" vbProcedure="false">#REF!</definedName>
    <definedName function="false" hidden="false" localSheetId="8" name="QWQWQ" vbProcedure="false">#REF!</definedName>
    <definedName function="false" hidden="false" localSheetId="8" name="QWQWQW" vbProcedure="false">#REF!</definedName>
    <definedName function="false" hidden="false" localSheetId="8" name="SS" vbProcedure="false">#REF!</definedName>
    <definedName function="false" hidden="false" localSheetId="8" name="um" vbProcedure="false">#REF!</definedName>
    <definedName function="false" hidden="false" localSheetId="8" name="w" vbProcedure="false">#REF!</definedName>
    <definedName function="false" hidden="false" localSheetId="8" name="_10Excel_BuiltIn_Print_Area_4_1" vbProcedure="false">#REF!</definedName>
    <definedName function="false" hidden="false" localSheetId="8" name="_13Excel_BuiltIn_Print_Area_5_1" vbProcedure="false">#REF!</definedName>
    <definedName function="false" hidden="false" localSheetId="8" name="_14Excel_BuiltIn_Print_Area_5_1_1" vbProcedure="false">#REF!</definedName>
    <definedName function="false" hidden="false" localSheetId="8" name="_16Excel_BuiltIn_Print_Area_7_1" vbProcedure="false">#REF!</definedName>
    <definedName function="false" hidden="false" localSheetId="8" name="_17Excel_BuiltIn_Print_Area_9_1" vbProcedure="false">#REF!</definedName>
    <definedName function="false" hidden="false" localSheetId="8" name="_1Excel_BuiltIn_Print_Area_1_1" vbProcedure="false">#REF!</definedName>
    <definedName function="false" hidden="false" localSheetId="8" name="_1Excel_BuiltIn_Print_Area_2_1" vbProcedure="false">#REF!</definedName>
    <definedName function="false" hidden="false" localSheetId="8" name="_2Excel_BuiltIn_Print_Area_1_1_1" vbProcedure="false">#REF!</definedName>
    <definedName function="false" hidden="false" localSheetId="8" name="_2Excel_BuiltIn_Print_Area_3_1" vbProcedure="false">#REF!</definedName>
    <definedName function="false" hidden="false" localSheetId="8" name="_4Excel_BuiltIn_Print_Area_2_1" vbProcedure="false">#REF!</definedName>
    <definedName function="false" hidden="false" localSheetId="8" name="_5Excel_BuiltIn_Print_Area_2_1_1" vbProcedure="false">#REF!</definedName>
    <definedName function="false" hidden="false" localSheetId="8" name="_6Excel_BuiltIn_Print_Area_2_1_1_1" vbProcedure="false">#REF!</definedName>
    <definedName function="false" hidden="false" localSheetId="8" name="_7Excel_BuiltIn_Print_Area_3_1" vbProcedure="false">#REF!</definedName>
    <definedName function="false" hidden="false" localSheetId="8" name="_8Excel_BuiltIn_Print_Area_3_1_1" vbProcedure="false">#REF!</definedName>
    <definedName function="false" hidden="false" localSheetId="9" name="aREA1" vbProcedure="false">#REF!</definedName>
    <definedName function="false" hidden="false" localSheetId="9" name="area2" vbProcedure="false">#REF!</definedName>
    <definedName function="false" hidden="false" localSheetId="9" name="Area3" vbProcedure="false">#REF!</definedName>
    <definedName function="false" hidden="false" localSheetId="9" name="Area4" vbProcedure="false">#REF!</definedName>
    <definedName function="false" hidden="false" localSheetId="9" name="Area_2" vbProcedure="false">#REF!</definedName>
    <definedName function="false" hidden="false" localSheetId="9" name="CDCDCDCDC" vbProcedure="false">#REF!</definedName>
    <definedName function="false" hidden="false" localSheetId="9" name="CPMF" vbProcedure="false">#REF!</definedName>
    <definedName function="false" hidden="false" localSheetId="9" name="eaea" vbProcedure="false">#REF!</definedName>
    <definedName function="false" hidden="false" localSheetId="9" name="Excel_BuiltIn_Print_Area" vbProcedure="false">#REF!</definedName>
    <definedName function="false" hidden="false" localSheetId="9" name="Excel_BuiltIn_Print_Area_1" vbProcedure="false">#REF!</definedName>
    <definedName function="false" hidden="false" localSheetId="9" name="Excel_BuiltIn_Print_Area_10" vbProcedure="false">#REF!</definedName>
    <definedName function="false" hidden="false" localSheetId="9" name="Excel_BuiltIn_Print_Area_11" vbProcedure="false">#REF!</definedName>
    <definedName function="false" hidden="false" localSheetId="9" name="Excel_BuiltIn_Print_Area_12" vbProcedure="false">#REF!</definedName>
    <definedName function="false" hidden="false" localSheetId="9" name="Excel_BuiltIn_Print_Area_1_1" vbProcedure="false">#REF!</definedName>
    <definedName function="false" hidden="false" localSheetId="9" name="Excel_BuiltIn_Print_Area_1_1_1" vbProcedure="false">#REF!</definedName>
    <definedName function="false" hidden="false" localSheetId="9" name="Excel_BuiltIn_Print_Area_1_1_1_1" vbProcedure="false">#REF!</definedName>
    <definedName function="false" hidden="false" localSheetId="9" name="Excel_BuiltIn_Print_Area_1_1_2" vbProcedure="false">#REF!</definedName>
    <definedName function="false" hidden="false" localSheetId="9" name="Excel_BuiltIn_Print_Area_1_1_4" vbProcedure="false">#REF!</definedName>
    <definedName function="false" hidden="false" localSheetId="9" name="Excel_BuiltIn_Print_Area_2" vbProcedure="false">#REF!</definedName>
    <definedName function="false" hidden="false" localSheetId="9" name="Excel_BuiltIn_Print_Area_2_1" vbProcedure="false">#REF!</definedName>
    <definedName function="false" hidden="false" localSheetId="9" name="Excel_BuiltIn_Print_Area_2_1_1" vbProcedure="false">#REF!</definedName>
    <definedName function="false" hidden="false" localSheetId="9" name="Excel_BuiltIn_Print_Area_3_1" vbProcedure="false">#REF!</definedName>
    <definedName function="false" hidden="false" localSheetId="9" name="Excel_BuiltIn_Print_Area_5_1" vbProcedure="false">#REF!</definedName>
    <definedName function="false" hidden="false" localSheetId="9" name="Excel_BuiltIn_Print_Area_5_1_2" vbProcedure="false">#REF!</definedName>
    <definedName function="false" hidden="false" localSheetId="9" name="Excel_BuiltIn_Print_Area_5_1_4" vbProcedure="false">#REF!</definedName>
    <definedName function="false" hidden="false" localSheetId="9" name="Excel_BuiltIn_Print_Area_9" vbProcedure="false">#REF!</definedName>
    <definedName function="false" hidden="false" localSheetId="9" name="Excel_um" vbProcedure="false">#REF!</definedName>
    <definedName function="false" hidden="false" localSheetId="9" name="fdf" vbProcedure="false">#REF!</definedName>
    <definedName function="false" hidden="false" localSheetId="9" name="Pintor" vbProcedure="false">#REF!</definedName>
    <definedName function="false" hidden="false" localSheetId="9" name="Pintor1" vbProcedure="false">#REF!</definedName>
    <definedName function="false" hidden="false" localSheetId="9" name="QWQWQ" vbProcedure="false">#REF!</definedName>
    <definedName function="false" hidden="false" localSheetId="9" name="QWQWQW" vbProcedure="false">#REF!</definedName>
    <definedName function="false" hidden="false" localSheetId="9" name="SS" vbProcedure="false">#REF!</definedName>
    <definedName function="false" hidden="false" localSheetId="9" name="um" vbProcedure="false">#REF!</definedName>
    <definedName function="false" hidden="false" localSheetId="9" name="w" vbProcedure="false">#REF!</definedName>
    <definedName function="false" hidden="false" localSheetId="9" name="_10Excel_BuiltIn_Print_Area_4_1" vbProcedure="false">#REF!</definedName>
    <definedName function="false" hidden="false" localSheetId="9" name="_13Excel_BuiltIn_Print_Area_5_1" vbProcedure="false">#REF!</definedName>
    <definedName function="false" hidden="false" localSheetId="9" name="_14Excel_BuiltIn_Print_Area_5_1_1" vbProcedure="false">#REF!</definedName>
    <definedName function="false" hidden="false" localSheetId="9" name="_16Excel_BuiltIn_Print_Area_7_1" vbProcedure="false">#REF!</definedName>
    <definedName function="false" hidden="false" localSheetId="9" name="_17Excel_BuiltIn_Print_Area_9_1" vbProcedure="false">#REF!</definedName>
    <definedName function="false" hidden="false" localSheetId="9" name="_1Excel_BuiltIn_Print_Area_1_1" vbProcedure="false">#REF!</definedName>
    <definedName function="false" hidden="false" localSheetId="9" name="_1Excel_BuiltIn_Print_Area_2_1" vbProcedure="false">#REF!</definedName>
    <definedName function="false" hidden="false" localSheetId="9" name="_2Excel_BuiltIn_Print_Area_1_1_1" vbProcedure="false">#REF!</definedName>
    <definedName function="false" hidden="false" localSheetId="9" name="_2Excel_BuiltIn_Print_Area_3_1" vbProcedure="false">#REF!</definedName>
    <definedName function="false" hidden="false" localSheetId="9" name="_4Excel_BuiltIn_Print_Area_2_1" vbProcedure="false">#REF!</definedName>
    <definedName function="false" hidden="false" localSheetId="9" name="_5Excel_BuiltIn_Print_Area_2_1_1" vbProcedure="false">#REF!</definedName>
    <definedName function="false" hidden="false" localSheetId="9" name="_6Excel_BuiltIn_Print_Area_2_1_1_1" vbProcedure="false">#REF!</definedName>
    <definedName function="false" hidden="false" localSheetId="9" name="_7Excel_BuiltIn_Print_Area_3_1" vbProcedure="false">#REF!</definedName>
    <definedName function="false" hidden="false" localSheetId="9" name="_8Excel_BuiltIn_Print_Area_3_1_1" vbProcedure="false">#REF!</definedName>
  </definedNames>
  <calcPr iterateCount="100" refMode="A1" iterate="false" iterateDelta="0.0001"/>
  <extLst>
    <ext xmlns:loext="http://schemas.libreoffice.org/" uri="{7626C862-2A13-11E5-B345-FEFF819CDC9F}">
      <loext:extCalcPr stringRefSyntax="CalcA1ExcelA1"/>
    </ext>
  </extLst>
</workbook>
</file>

<file path=xl/comments12.xml><?xml version="1.0" encoding="utf-8"?>
<comments xmlns="http://schemas.openxmlformats.org/spreadsheetml/2006/main" xmlns:xdr="http://schemas.openxmlformats.org/drawingml/2006/spreadsheetDrawing">
  <authors>
    <author>Autor desconhecido</author>
  </authors>
  <commentList>
    <comment ref="C3" authorId="0">
      <text>
        <r>
          <rPr>
            <sz val="10"/>
            <rFont val="Arial"/>
            <family val="2"/>
          </rPr>
          <t xml:space="preserve">Capítulo 84 – Máquinas -  Anexo III da IN SRF 1.700/2017
	- </t>
        </r>
      </text>
    </comment>
    <comment ref="C8" authorId="0">
      <text>
        <r>
          <rPr>
            <sz val="10"/>
            <rFont val="Arial"/>
            <family val="2"/>
          </rPr>
          <t xml:space="preserve">Capítulo 94 – Móveis Anexo III da IN SRF 1.700/2017
	- </t>
        </r>
      </text>
    </comment>
    <comment ref="C9" authorId="0">
      <text>
        <r>
          <rPr>
            <sz val="10"/>
            <rFont val="Arial"/>
            <family val="2"/>
          </rPr>
          <t xml:space="preserve">Capítulo 94 – Móveis Anexo III da IN SRF 1.700/2017
	- </t>
        </r>
      </text>
    </comment>
    <comment ref="C10" authorId="0">
      <text>
        <r>
          <rPr>
            <sz val="10"/>
            <rFont val="Arial"/>
            <family val="2"/>
          </rPr>
          <t xml:space="preserve">Capítulo 82 – Ferramentas Anexo III da IN SRF 1.700/2017
	- </t>
        </r>
      </text>
    </comment>
    <comment ref="C11" authorId="0">
      <text>
        <r>
          <rPr>
            <sz val="10"/>
            <rFont val="Arial"/>
            <family val="2"/>
          </rPr>
          <t xml:space="preserve">Capítulo 82 – Ferramentas Anexo III da IN SRF 1.700/2017
	- </t>
        </r>
      </text>
    </comment>
    <comment ref="E2" authorId="0">
      <text>
        <r>
          <rPr>
            <sz val="10"/>
            <rFont val="Arial"/>
            <family val="2"/>
          </rPr>
          <t xml:space="preserve">Conforme IN RFB 1.700/2017
	- </t>
        </r>
      </text>
    </comment>
    <comment ref="H2" authorId="0">
      <text>
        <r>
          <rPr>
            <sz val="10"/>
            <rFont val="Arial"/>
            <family val="2"/>
          </rPr>
          <t xml:space="preserve">Custo do equipamento x 0,5% ao mês
	- </t>
        </r>
      </text>
    </comment>
  </commentList>
</comments>
</file>

<file path=xl/comments5.xml><?xml version="1.0" encoding="utf-8"?>
<comments xmlns="http://schemas.openxmlformats.org/spreadsheetml/2006/main" xmlns:xdr="http://schemas.openxmlformats.org/drawingml/2006/spreadsheetDrawing">
  <authors>
    <author>Autor desconhecido</author>
  </authors>
  <commentList>
    <comment ref="C44" authorId="0">
      <text>
        <r>
          <rPr>
            <sz val="10"/>
            <rFont val="Arial"/>
            <family val="2"/>
          </rPr>
          <t xml:space="preserve">O percentual correspondente a férias (8,33%) deverá ser zerado a partir do 13º mês de contrato, pois trata-se de custo não renovável.
	- </t>
        </r>
      </text>
    </comment>
    <comment ref="C55" authorId="0">
      <text>
        <r>
          <rPr>
            <sz val="10"/>
            <rFont val="Arial"/>
            <family val="2"/>
          </rPr>
          <t xml:space="preserve">Alíquota variável em função da atividade econômica e FAP - Encaminhar comprovação.
	- </t>
        </r>
      </text>
    </comment>
    <comment ref="C63" authorId="0">
      <text>
        <r>
          <rPr>
            <sz val="10"/>
            <rFont val="Arial"/>
            <family val="2"/>
          </rPr>
          <t xml:space="preserve">A ser preenchido de acordo com a tarifa aplicada no transporte coletivo do município do campus.
	- </t>
        </r>
      </text>
    </comment>
    <comment ref="C85" authorId="0">
      <text>
        <r>
          <rPr>
            <sz val="10"/>
            <rFont val="Arial"/>
            <family val="2"/>
          </rPr>
          <t xml:space="preserve">8% x 0,42% = 0,03%
	- </t>
        </r>
      </text>
    </comment>
    <comment ref="C87" authorId="0">
      <text>
        <r>
          <rPr>
            <sz val="10"/>
            <rFont val="Arial"/>
            <family val="2"/>
          </rPr>
          <t xml:space="preserve">Custo não renovável a partir da primeira repactuação
	- </t>
        </r>
      </text>
    </comment>
  </commentList>
</comments>
</file>

<file path=xl/comments6.xml><?xml version="1.0" encoding="utf-8"?>
<comments xmlns="http://schemas.openxmlformats.org/spreadsheetml/2006/main" xmlns:xdr="http://schemas.openxmlformats.org/drawingml/2006/spreadsheetDrawing">
  <authors>
    <author>Autor desconhecido</author>
  </authors>
  <commentList>
    <comment ref="C44" authorId="0">
      <text>
        <r>
          <rPr>
            <sz val="10"/>
            <rFont val="Arial"/>
            <family val="2"/>
          </rPr>
          <t xml:space="preserve">O percentual correspondente a férias (8,33%) deverá ser zerado a partir do 13º mês de contrato, pois trata-se de custo não renovável.
	- </t>
        </r>
      </text>
    </comment>
    <comment ref="C55" authorId="0">
      <text>
        <r>
          <rPr>
            <sz val="10"/>
            <rFont val="Arial"/>
            <family val="2"/>
          </rPr>
          <t xml:space="preserve">Alíquota variável em função da atividade econômica e FAP - Encaminhar comprovação.
	- </t>
        </r>
      </text>
    </comment>
    <comment ref="C63" authorId="0">
      <text>
        <r>
          <rPr>
            <sz val="10"/>
            <rFont val="Arial"/>
            <family val="2"/>
          </rPr>
          <t xml:space="preserve">A ser preenchido de acordo com a tarifa aplicada no transporte coletivo do município do campus.
	- </t>
        </r>
      </text>
    </comment>
    <comment ref="C85" authorId="0">
      <text>
        <r>
          <rPr>
            <sz val="10"/>
            <rFont val="Arial"/>
            <family val="2"/>
          </rPr>
          <t xml:space="preserve">8% x 0,42% = 0,03%
	- </t>
        </r>
      </text>
    </comment>
    <comment ref="C87" authorId="0">
      <text>
        <r>
          <rPr>
            <sz val="10"/>
            <rFont val="Arial"/>
            <family val="2"/>
          </rPr>
          <t xml:space="preserve">Custo não renovável a partir da primeira repactuação
	- </t>
        </r>
      </text>
    </comment>
  </commentList>
</comments>
</file>

<file path=xl/comments7.xml><?xml version="1.0" encoding="utf-8"?>
<comments xmlns="http://schemas.openxmlformats.org/spreadsheetml/2006/main" xmlns:xdr="http://schemas.openxmlformats.org/drawingml/2006/spreadsheetDrawing">
  <authors>
    <author>Autor desconhecido</author>
  </authors>
  <commentList>
    <comment ref="C44" authorId="0">
      <text>
        <r>
          <rPr>
            <sz val="10"/>
            <rFont val="Arial"/>
            <family val="2"/>
          </rPr>
          <t xml:space="preserve">O percentual correspondente a férias (8,33%) deverá ser zerado a partir do 13º mês de contrato, pois trata-se de custo não renovável.
	- </t>
        </r>
      </text>
    </comment>
    <comment ref="C55" authorId="0">
      <text>
        <r>
          <rPr>
            <sz val="10"/>
            <rFont val="Arial"/>
            <family val="2"/>
          </rPr>
          <t xml:space="preserve">Alíquota variável em função da atividade econômica e FAP - Encaminhar comprovação.
	- </t>
        </r>
      </text>
    </comment>
    <comment ref="C63" authorId="0">
      <text>
        <r>
          <rPr>
            <sz val="10"/>
            <rFont val="Arial"/>
            <family val="2"/>
          </rPr>
          <t xml:space="preserve">A ser preenchido de acordo com a tarifa aplicada no transporte coletivo do município do campus.
	- </t>
        </r>
      </text>
    </comment>
    <comment ref="C85" authorId="0">
      <text>
        <r>
          <rPr>
            <sz val="10"/>
            <rFont val="Arial"/>
            <family val="2"/>
          </rPr>
          <t xml:space="preserve">8% x 0,42% = 0,03%
	- </t>
        </r>
      </text>
    </comment>
    <comment ref="C87" authorId="0">
      <text>
        <r>
          <rPr>
            <sz val="10"/>
            <rFont val="Arial"/>
            <family val="2"/>
          </rPr>
          <t xml:space="preserve">Custo não renovável a partir da primeira repactuação
	- </t>
        </r>
      </text>
    </comment>
  </commentList>
</comments>
</file>

<file path=xl/sharedStrings.xml><?xml version="1.0" encoding="utf-8"?>
<sst xmlns="http://schemas.openxmlformats.org/spreadsheetml/2006/main" count="1372" uniqueCount="501">
  <si>
    <t xml:space="preserve">INSTITUTO FEDERAL CATARINENSE - CAMPUS LUZERNA
PREGÃO ELETRÔNICO Nº 90123/2025
Processo Administrativo n.°23475.000658/2025-05</t>
  </si>
  <si>
    <t xml:space="preserve">As planilhas de custo não estão protegidas contra modificações pois servem como referência para a elaboração das propostas. É prerrogativa do licitante adequá-las às suas realidades e possibilidades, desde que respeitadas as normas e as condições estabelecidas no Edital e anexos.</t>
  </si>
  <si>
    <t xml:space="preserve">As planilhas possuem fórmulas e vínculos, assim, antes de realizar qualquer adequação, verificar as consequências da adequação pretendida.</t>
  </si>
  <si>
    <t xml:space="preserve">Sugere-se iniciar o preenchimento das planilhas pelas células com cor de plano de fundo amarelo.</t>
  </si>
  <si>
    <t xml:space="preserve">Nos valores propostos deverão ser inclusos todos os custos operacionais, encargos previdenciários, trabalhistas, tributários, comerciais e quaisquer outros que incidam direta ou indiretamente na prestação dos serviços.</t>
  </si>
  <si>
    <t xml:space="preserve">As planilhas apresentadas devem estar em conformidade com o modelo instituído pela Instrução Normativa SEGES/MPDG nº 05/2017 e suas alterações.</t>
  </si>
  <si>
    <t xml:space="preserve">Conforme ON SLTI n.º 03, de 10 de Setembro de 2014, haverá o desconto na fatura a ser paga pela Administração Pública Federal direta, autárquica e fundacional, do valor global pago a título de vale-transporte em relação aos empregados que expressamente optaram por não receber o benefício previsto na Lei nº 7.418, de 16 de dezembro de 1985,  regulamentado pelo Decreto nº 95.247, de 17 de novembro de 1987.</t>
  </si>
  <si>
    <t xml:space="preserve">O Aviso Prévio Indenizado e o Aviso Prévio Trabalhado são considerados "custos não renováveis". Não tendo havido a incidência de custos com aviso prévio trabalhado e indenizado, a prorrogação contratual seguinte deverá prever o pagamento do percentual máximo equivalente a 03 (três) dias a mais por ano de serviço, até o limite compatível com o prazo total de vigência contratual, nos termos da Nota Técnica nº 652/2017-MP.</t>
  </si>
  <si>
    <t xml:space="preserve">Na elaboração da Planilha de Custos e Formação de Preços dos serviços, foram considerados os pisos salariais estabelecidos na Convenção Coletiva de Trabalho CCT 2025 SC000014/2025 firmada entre os sindicatos dos empregados e das empresas de asseio e conservação, vigentes no município de Luzerna, conforme registradas na Planilha de Custos e Formação de Preços em cada posto de trabalho;</t>
  </si>
  <si>
    <t xml:space="preserve">Caso a entidade licitante utilize instrumento coletivo distinto do adotado neste Termo de Referência, deverá indicar em sua proposta a convenção coletiva de trabalho ou a norma coletiva a que esteja obrigada, no campo "Acordo ou Convenção Coletiva utilizada pelo licitante para a formulação desta Proposta-Planilha", na linha 14 da das planilhas 4.</t>
  </si>
  <si>
    <t xml:space="preserve">Para cada tipo de posto, deverá ser apresentado pelos proponentes o respectivo preço mensal dos postos, calculado conforme a planilha analítica de custos e formação de preços anexa ao Edital, que deverá ser preenchida pelos licitantes conforme legislação vigente, atendendo a lei nº 13.467/2017 assim como o disposto na Convenção Coletiva de Trabalho;</t>
  </si>
  <si>
    <t xml:space="preserve">Conforme entendimento do TCU no Acórdão nº 1.186/2017 - Plenário, a Administração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Ademais, os custos do Módulo 3 deverão ser apreciados atentamente nos casos de prorrogação contratual para verificar a necessidade de sua renovação ou não, com base na Nota Técnica nº 652/2017 - MP, que trata sobre o cálculo das eventuais deduções a serem feitas a cada ano de execução contratual.</t>
  </si>
  <si>
    <t xml:space="preserve">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t>
  </si>
  <si>
    <t xml:space="preserve">A definição, na Planilha de Custos, dos valores residuais e o cálculo da depreciação dos equipamentos foram definidos segundo as características de vida útil e durabilidade, definidos em legislação e em normas contábeis. A depreciação corresponde ao encargo periódico que determinados bens sofrem, por uso, obsolescência ou desgaste natural. A taxa anual de depreciação e o valor residual de um bem serão fixados em função do prazo durante o qual se possa esperar utilização econômica.</t>
  </si>
  <si>
    <t xml:space="preserve">INSTITUTO FEDERAL CATARINENSE - CAMPUS LUZERNA
PREGÃO ELETRÔNICO Nº 90123/2025
Processo Administrativo n.°23475.000658/2025-05
(Anexo VII-D da IN. SEGES/MPDG nº  5/2017)</t>
  </si>
  <si>
    <t xml:space="preserve">OBS: Esta planilha de produtividade é apenas exemplificativa, devendo ser adequada à proposta.</t>
  </si>
  <si>
    <t xml:space="preserve">RESUMO DAS ÁREAS A SEREM LIMPAS, FREQUÊNCIA E PRODUTIVIDADE ADOTADA</t>
  </si>
  <si>
    <t xml:space="preserve">Classificação/Tipo de Área</t>
  </si>
  <si>
    <t xml:space="preserve"> Área total (m²)</t>
  </si>
  <si>
    <t xml:space="preserve">Área a ser limpa em 8 horas (m²)</t>
  </si>
  <si>
    <t xml:space="preserve">Produtividade Diária Adotada por terceirizado</t>
  </si>
  <si>
    <t xml:space="preserve">NÚMERO ESTIMADO DE POSTOS</t>
  </si>
  <si>
    <t xml:space="preserve">Servente</t>
  </si>
  <si>
    <t xml:space="preserve">Interno: Pisos Frios</t>
  </si>
  <si>
    <t xml:space="preserve">Jardineiro</t>
  </si>
  <si>
    <t xml:space="preserve">Interno: Laboratórios</t>
  </si>
  <si>
    <t xml:space="preserve">Encarregado Servente</t>
  </si>
  <si>
    <t xml:space="preserve">Interno: Almoxarifado</t>
  </si>
  <si>
    <t xml:space="preserve">Total</t>
  </si>
  <si>
    <t xml:space="preserve">Interno: Oficinas</t>
  </si>
  <si>
    <t xml:space="preserve">Interno: Áreas com espaços livres (saguão, hall, salão e etc)</t>
  </si>
  <si>
    <t xml:space="preserve">Interno: Banheiros</t>
  </si>
  <si>
    <t xml:space="preserve">Externo: Pisos Pavimentados adjacentes/contíguos às edificações</t>
  </si>
  <si>
    <t xml:space="preserve">Externo: Varrição de Passeios e Arruamentos</t>
  </si>
  <si>
    <t xml:space="preserve">Externo: Pátios e Áreas Verdes com Média Frequência</t>
  </si>
  <si>
    <t xml:space="preserve">Externo: Coleta de Detritos em Pátios e Áreas Verdes com Frequência Diária</t>
  </si>
  <si>
    <t xml:space="preserve">Esquadrias: Face Externa com Exposição a Situação de Risco</t>
  </si>
  <si>
    <t xml:space="preserve">Esquadrias: Face Externa sem Exposição a Situação de Risco</t>
  </si>
  <si>
    <t xml:space="preserve">Quadro detalhado</t>
  </si>
  <si>
    <t xml:space="preserve">Ambientes</t>
  </si>
  <si>
    <t xml:space="preserve">Área (m2)</t>
  </si>
  <si>
    <t xml:space="preserve">Classificação/Tipo de Ambiente</t>
  </si>
  <si>
    <t xml:space="preserve">Frequência da Limpeza</t>
  </si>
  <si>
    <t xml:space="preserve">Produtividade Diária Adotada</t>
  </si>
  <si>
    <t xml:space="preserve">Área diária calculada</t>
  </si>
  <si>
    <t xml:space="preserve">SALAS EXTERNAS(Seminário) - Salas 01, 02, 03 e 04(40 m² cada)</t>
  </si>
  <si>
    <t xml:space="preserve">2 x semana</t>
  </si>
  <si>
    <t xml:space="preserve">GUARITA/RECEPÇÃO - Portaria/Recepção</t>
  </si>
  <si>
    <t xml:space="preserve">1 x dia</t>
  </si>
  <si>
    <t xml:space="preserve">GUARITA/RECEPÇÃO -  Banheiros </t>
  </si>
  <si>
    <t xml:space="preserve">GUARITA/RECEPÇÃO - Faixa Metálica externa </t>
  </si>
  <si>
    <t xml:space="preserve">2 x ano</t>
  </si>
  <si>
    <t xml:space="preserve">GUARITA/RECEPÇÃO - Teto Externo no acesso de veículos</t>
  </si>
  <si>
    <t xml:space="preserve">GUARITA/RECEPÇÃO - Térreo – Paredes ( incluindo vidros) Externas </t>
  </si>
  <si>
    <t xml:space="preserve">QUADRA ESPORTIVA - Área interna(Piso)</t>
  </si>
  <si>
    <t xml:space="preserve">2 x dia</t>
  </si>
  <si>
    <t xml:space="preserve">QUADRA ESPORTIVA - Área de arquibancadas</t>
  </si>
  <si>
    <t xml:space="preserve">QUADRA ESPORTIVA - Depósito</t>
  </si>
  <si>
    <t xml:space="preserve">QUADRA ESPORTIVA - Circulação</t>
  </si>
  <si>
    <t xml:space="preserve">QUADRA ESPORTIVA - Banheiros e Vestiários</t>
  </si>
  <si>
    <t xml:space="preserve">QUADRA ESPORTIVA - Cobertura Externa</t>
  </si>
  <si>
    <t xml:space="preserve">QUADRA ESPORTIVA - Cobertura Interna</t>
  </si>
  <si>
    <t xml:space="preserve">QUADRA ESPORTIVA - Laje Área Banheiros e Depósito</t>
  </si>
  <si>
    <t xml:space="preserve">QUADRA ESPORTIVA - Térreo – Paredes Externas ( incluindo vidros) Área Banheiros e Depósito</t>
  </si>
  <si>
    <t xml:space="preserve">BLOCO ADM - Salas: DG, DAP, Gabinete, CEOF, CGP, CTIC, CIS, CLC, CMP, Auditoria, Sala TI, Sala Linguas, Sala de Reuniões, RACI, Cozinha,Área de Serviço, CECOM</t>
  </si>
  <si>
    <t xml:space="preserve">BLOCO ADM - Arquivo/CPD</t>
  </si>
  <si>
    <t xml:space="preserve">1 x semana</t>
  </si>
  <si>
    <t xml:space="preserve">BLOCO ADM - Almoxarifado TI/ Almoxarifado CMP</t>
  </si>
  <si>
    <t xml:space="preserve">BLOCO ADM - Hall de Entrada/Recepção e Corredores, escada e elevador</t>
  </si>
  <si>
    <t xml:space="preserve">BLOCO ADM - Banheiros</t>
  </si>
  <si>
    <t xml:space="preserve"> BLOCO ADM - Parede e laje caixa de água</t>
  </si>
  <si>
    <t xml:space="preserve"> BLOCO ADM - 1º andar – Paredes Externas(Incluíndo Vidros)</t>
  </si>
  <si>
    <t xml:space="preserve"> BLOCO ADM - 1º andar – Telhado lateral</t>
  </si>
  <si>
    <t xml:space="preserve"> BLOCO ADM -   1º andar – Teto  não vidro recepção Interno</t>
  </si>
  <si>
    <t xml:space="preserve"> BLOCO ADM -  1º Andar- Parede Escada Interno</t>
  </si>
  <si>
    <t xml:space="preserve"> BLOCO ADM - 1º Andar- Teto  Escada Interno</t>
  </si>
  <si>
    <t xml:space="preserve"> BLOCO ADM - 1º andar – Janelas Externas</t>
  </si>
  <si>
    <t xml:space="preserve"> BLOCO ADM - 1º andar – Vidro Recepção Interno
</t>
  </si>
  <si>
    <t xml:space="preserve"> BLOCO ADM -  Térreo – Paredes( incluindo vidros) Externas</t>
  </si>
  <si>
    <t xml:space="preserve">BLOCO A - Salas de Aula</t>
  </si>
  <si>
    <t xml:space="preserve">BLOCO A - Laboratórios de Quimica, Física, Biologia ,Segurança do trabalho e Multidisciplinar</t>
  </si>
  <si>
    <t xml:space="preserve">BLOCO A - Coordenação do EMI</t>
  </si>
  <si>
    <t xml:space="preserve">BLOCO A - Sala de Convivência</t>
  </si>
  <si>
    <t xml:space="preserve">BLOCO A - Sala do NEGES</t>
  </si>
  <si>
    <t xml:space="preserve">BLOCO A - Salas de Serviços(Embaixo Escada/ Sala do elevador</t>
  </si>
  <si>
    <t xml:space="preserve">BLOCO A - Salas  Terceirizados ( subsolo)</t>
  </si>
  <si>
    <t xml:space="preserve">BLOCO A - Hall de entrada, corredores e escada e elevador</t>
  </si>
  <si>
    <t xml:space="preserve">BLOCO A - Banheiros</t>
  </si>
  <si>
    <t xml:space="preserve"> BLOCO  A -  1º andar – Paredes Externas</t>
  </si>
  <si>
    <t xml:space="preserve">BLOCO  A - 1º Andar- Parede Escada Interno</t>
  </si>
  <si>
    <t xml:space="preserve">BLOCO  A - 1º andar – Teto PVC Escada Interno</t>
  </si>
  <si>
    <t xml:space="preserve">BLOCO  A - 1º andar – Janelas Externas</t>
  </si>
  <si>
    <t xml:space="preserve">BLOCO  A - Térreo – Paredes( incluindo vidros) Externas</t>
  </si>
  <si>
    <t xml:space="preserve">BLOCO  A - Sala terceirizados(Subsolo)– Paredes( incluindo vidros) Externas</t>
  </si>
  <si>
    <t xml:space="preserve">BLOCO B - Laboratórios de Mecânica - Terreo</t>
  </si>
  <si>
    <t xml:space="preserve">BLOCO B - Oficina Mecânica -Terreo</t>
  </si>
  <si>
    <t xml:space="preserve">BLOCO B - Almoxarifado Mecânica -Terreo</t>
  </si>
  <si>
    <t xml:space="preserve">BLOCO B - Salas de Professores/Coordenação de Mecânica-Terreo</t>
  </si>
  <si>
    <t xml:space="preserve">BLOCO B - Laboratórios de Automação - 1º Andar</t>
  </si>
  <si>
    <t xml:space="preserve">BLOCO B - Almoxarifado Automação - 1º Andar</t>
  </si>
  <si>
    <t xml:space="preserve">BLOCO B - Salas de Aula- 1º Andar</t>
  </si>
  <si>
    <t xml:space="preserve">BLOCO B - Salas de Professores /Extensão/Pesquisa/Assist~encia Pedagógica/Serviço social e psicologico/SISAE/DEPE/CGE- 1º Andar</t>
  </si>
  <si>
    <t xml:space="preserve">BLOCO B - Biblioteca - 2º Andar</t>
  </si>
  <si>
    <t xml:space="preserve">BLOCO B - Salas de Informática - 2º Andar</t>
  </si>
  <si>
    <t xml:space="preserve">BLOCO B - Salas de Aula - 2º Andar</t>
  </si>
  <si>
    <t xml:space="preserve">BLOCO B - Mini Auditório- 2º Andar</t>
  </si>
  <si>
    <t xml:space="preserve">BLOCO B - Salas de Aula- 2º Andar</t>
  </si>
  <si>
    <t xml:space="preserve">BLOCO B - CPD e Sala CTI -  2º Andar</t>
  </si>
  <si>
    <t xml:space="preserve">BLOCO B - Hall de entrada, corredores, escadas e elevadores.</t>
  </si>
  <si>
    <t xml:space="preserve">BLOCO B - Refeitório e Copa</t>
  </si>
  <si>
    <t xml:space="preserve">BLOCO B - Banheiros</t>
  </si>
  <si>
    <t xml:space="preserve">BLOCO B - 1º e 2º andar – paredes externas</t>
  </si>
  <si>
    <t xml:space="preserve">BLOCO B - 1º e 2º andar – Janelas Externas
</t>
  </si>
  <si>
    <t xml:space="preserve">BLOCO B - Teto Externo Sala distribuição elétrica</t>
  </si>
  <si>
    <t xml:space="preserve">BLOCO B - Teto Externo Sala Compressor(junto ao prédio)</t>
  </si>
  <si>
    <t xml:space="preserve">BLOCO B - 1º e 2ºandar- Parede Escada Interno</t>
  </si>
  <si>
    <t xml:space="preserve">BLOCO B - 2º andar – Teto não vidro Escada Interno
</t>
  </si>
  <si>
    <t xml:space="preserve">BLOCO B - Térreo – Paredes( incluindo vidros) Externas e Casinha Depósito</t>
  </si>
  <si>
    <t xml:space="preserve">BLOCO B - Sala Distr. Elétrica( ao lado) - Paredes( incluindo vidros) Externas</t>
  </si>
  <si>
    <t xml:space="preserve">CONTAINERS - Contêiner Mecânica 2,40 m x 6,00 m</t>
  </si>
  <si>
    <t xml:space="preserve">CONTAINERS - Contêiner Grêmio Estudantil e Centros Acadêmicos 2,438 m x 12,192 m + Deck em madeira 31,68 m²</t>
  </si>
  <si>
    <t xml:space="preserve">CONTAINERS - Contêiner Centro de Convivência 12 m x 4,88 m</t>
  </si>
  <si>
    <t xml:space="preserve">CONTAINERS - Teto Externo Containers</t>
  </si>
  <si>
    <t xml:space="preserve">CONTAINERS - Paredes containers ( incluindo vidros) Externas</t>
  </si>
  <si>
    <t xml:space="preserve">Telhado Acesso entre Bloco Administrativo e Bloco B, Bloco Administrativo e Ginásio (Externo)</t>
  </si>
  <si>
    <t xml:space="preserve">Telhado Acesso entre Blocos A e B (Externo)</t>
  </si>
  <si>
    <t xml:space="preserve">Telhado Acesso entre Bloco Administrativo e Bloco B, Bloco Administrativo e Ginásio (Interno)</t>
  </si>
  <si>
    <t xml:space="preserve">Telhado Acesso entre Blocos A e B (Interno)</t>
  </si>
  <si>
    <t xml:space="preserve">Varanda, entorno dos prédios, calçadas</t>
  </si>
  <si>
    <t xml:space="preserve">Calçada na guarita</t>
  </si>
  <si>
    <t xml:space="preserve">Passeio Pavimentado</t>
  </si>
  <si>
    <t xml:space="preserve">Acesso coberto</t>
  </si>
  <si>
    <t xml:space="preserve">Áreas Verdes(Jardinagem)</t>
  </si>
  <si>
    <t xml:space="preserve">2 x mês</t>
  </si>
  <si>
    <t xml:space="preserve">Coleta de Detritos em Pátios e Áreas Verdes com Frequência Diária</t>
  </si>
  <si>
    <t xml:space="preserve">CUSTO DO METRO QUADRADO DOS SERVIÇOS E NÚMERO ESTIMADO DE POSTOS</t>
  </si>
  <si>
    <t xml:space="preserve">Tipo de Área</t>
  </si>
  <si>
    <t xml:space="preserve">Área média diária (m²)</t>
  </si>
  <si>
    <t xml:space="preserve">Produtividade diária adotada (m2)</t>
  </si>
  <si>
    <t xml:space="preserve">(A) Encarregado Servente:
R$ 0</t>
  </si>
  <si>
    <t xml:space="preserve">(C) Servente :
R$ 0</t>
  </si>
  <si>
    <t xml:space="preserve">(E) Jardineiro:
R$ 0</t>
  </si>
  <si>
    <t xml:space="preserve">[(A*B)+(C*D)+(E*F)]
Custo (R$/m²)</t>
  </si>
  <si>
    <t xml:space="preserve">SUBTOTAL (R$)</t>
  </si>
  <si>
    <t xml:space="preserve">Nº estimado de postos</t>
  </si>
  <si>
    <t xml:space="preserve">(B) Produtividade [1/(30*m²)]</t>
  </si>
  <si>
    <t xml:space="preserve">(D) Produtividade
(1/m²)-B</t>
  </si>
  <si>
    <t xml:space="preserve">(F) Produtividade
(1/m²)-B</t>
  </si>
  <si>
    <t xml:space="preserve">Servente de Limpeza</t>
  </si>
  <si>
    <t xml:space="preserve">VALOR MENSAL</t>
  </si>
  <si>
    <t xml:space="preserve">GRUPO 01 – CAMPUS LUZERNA</t>
  </si>
  <si>
    <t xml:space="preserve">Grupo</t>
  </si>
  <si>
    <t xml:space="preserve">Item</t>
  </si>
  <si>
    <t xml:space="preserve">DESCRIÇÃO/
ESPECIFICAÇÃO</t>
  </si>
  <si>
    <r>
      <rPr>
        <b val="true"/>
        <sz val="10"/>
        <color rgb="FF000000"/>
        <rFont val="Arial"/>
        <family val="0"/>
        <charset val="1"/>
      </rPr>
      <t xml:space="preserve">(a) </t>
    </r>
    <r>
      <rPr>
        <sz val="10"/>
        <color rgb="FF000000"/>
        <rFont val="Arial"/>
        <family val="0"/>
        <charset val="1"/>
      </rPr>
      <t xml:space="preserve">Valor  Mensal por Posto</t>
    </r>
  </si>
  <si>
    <r>
      <rPr>
        <b val="true"/>
        <sz val="10"/>
        <color rgb="FF000000"/>
        <rFont val="Arial"/>
        <family val="0"/>
        <charset val="1"/>
      </rPr>
      <t xml:space="preserve">(b) </t>
    </r>
    <r>
      <rPr>
        <sz val="10"/>
        <color rgb="FF000000"/>
        <rFont val="Arial"/>
        <family val="0"/>
        <charset val="1"/>
      </rPr>
      <t xml:space="preserve">Quantidade de Postos</t>
    </r>
  </si>
  <si>
    <r>
      <rPr>
        <sz val="11"/>
        <color rgb="FF000000"/>
        <rFont val="Calibri"/>
        <family val="0"/>
        <charset val="1"/>
      </rPr>
      <t xml:space="preserve">(c)
</t>
    </r>
    <r>
      <rPr>
        <sz val="10"/>
        <color rgb="FF000000"/>
        <rFont val="Arial"/>
        <family val="0"/>
        <charset val="1"/>
      </rPr>
      <t xml:space="preserve">Valor Unitário  Mensal considerando todos os postos:</t>
    </r>
    <r>
      <rPr>
        <b val="true"/>
        <sz val="10"/>
        <color rgb="FF000000"/>
        <rFont val="Arial"/>
        <family val="0"/>
        <charset val="1"/>
      </rPr>
      <t xml:space="preserve"> (a) * (b)</t>
    </r>
  </si>
  <si>
    <t xml:space="preserve"> 
Unidade de medida</t>
  </si>
  <si>
    <t xml:space="preserve">(d)
Meses do Contrato</t>
  </si>
  <si>
    <t xml:space="preserve">(e) 
Valor Total –       Considerando: (c) * (d) </t>
  </si>
  <si>
    <t xml:space="preserve">mês</t>
  </si>
  <si>
    <t xml:space="preserve">Encarregado de limpeza</t>
  </si>
  <si>
    <t xml:space="preserve">Servente de jardinagem</t>
  </si>
  <si>
    <t xml:space="preserve">VALOR GLOBAL DO GRUPO 01 – CAMPUS LUZERNA</t>
  </si>
  <si>
    <t xml:space="preserve">PLANILHA DE CUSTOS E FORMAÇÃO DE PREÇO</t>
  </si>
  <si>
    <t xml:space="preserve">OBS: Deve ser usada esclusivamente este modelo de planilha de custos e formação de preço para apresentação na sessão pública</t>
  </si>
  <si>
    <t xml:space="preserve">Informações Gerais</t>
  </si>
  <si>
    <t xml:space="preserve">Razão Social:</t>
  </si>
  <si>
    <t xml:space="preserve">CNPJ:</t>
  </si>
  <si>
    <t xml:space="preserve">Nº do Processo: </t>
  </si>
  <si>
    <t xml:space="preserve">Pregão Eletrônico nº </t>
  </si>
  <si>
    <t xml:space="preserve">Discriminação dos Serviços (Dados referentes à contratação)</t>
  </si>
  <si>
    <t xml:space="preserve">A</t>
  </si>
  <si>
    <t xml:space="preserve">Data de apresentação da proposta (dia/mês/ano)</t>
  </si>
  <si>
    <t xml:space="preserve">B</t>
  </si>
  <si>
    <t xml:space="preserve">Município/UF</t>
  </si>
  <si>
    <t xml:space="preserve">Luzerna</t>
  </si>
  <si>
    <t xml:space="preserve">C</t>
  </si>
  <si>
    <t xml:space="preserve">Acordo, Convenção ou Sentença em Dissídio Coletivo</t>
  </si>
  <si>
    <t xml:space="preserve">SEAC/SC</t>
  </si>
  <si>
    <t xml:space="preserve">D</t>
  </si>
  <si>
    <t xml:space="preserve">Nº. de meses da execução contratual</t>
  </si>
  <si>
    <t xml:space="preserve">12 meses</t>
  </si>
  <si>
    <t xml:space="preserve">Tipo de Serviço</t>
  </si>
  <si>
    <t xml:space="preserve">Unidade de Medida</t>
  </si>
  <si>
    <t xml:space="preserve">Quantidade total a contratar </t>
  </si>
  <si>
    <t xml:space="preserve">Posto</t>
  </si>
  <si>
    <t xml:space="preserve">Dados Complementares para Composição dos Custos referente à Mão de Obra</t>
  </si>
  <si>
    <t xml:space="preserve">Tipo de serviço (mesmo serviço com características distintas)</t>
  </si>
  <si>
    <r>
      <rPr>
        <b val="true"/>
        <sz val="10"/>
        <color rgb="FF000000"/>
        <rFont val="Calibri"/>
        <family val="0"/>
        <charset val="1"/>
      </rPr>
      <t xml:space="preserve">Servente de limpeza – CBO </t>
    </r>
    <r>
      <rPr>
        <sz val="10"/>
        <color rgb="FF000000"/>
        <rFont val="Calibri"/>
        <family val="0"/>
        <charset val="1"/>
      </rPr>
      <t xml:space="preserve">5143-20</t>
    </r>
  </si>
  <si>
    <t xml:space="preserve">Salário normativo da categoria profissional (40 horas semanais)</t>
  </si>
  <si>
    <t xml:space="preserve">Salário x Carga Horária</t>
  </si>
  <si>
    <t xml:space="preserve">Categoria profissional (vinculada à execução contratual)</t>
  </si>
  <si>
    <t xml:space="preserve">Data base da categoria (dia/mês)</t>
  </si>
  <si>
    <t xml:space="preserve">01 de janeiro</t>
  </si>
  <si>
    <t xml:space="preserve">Módulo 1 – Composição da Remuneração</t>
  </si>
  <si>
    <t xml:space="preserve">I – Composição da Remuneração</t>
  </si>
  <si>
    <t xml:space="preserve">%</t>
  </si>
  <si>
    <t xml:space="preserve">Valor (R$)</t>
  </si>
  <si>
    <t xml:space="preserve">Salário Base</t>
  </si>
  <si>
    <t xml:space="preserve">Adicional de Periculosidade</t>
  </si>
  <si>
    <t xml:space="preserve">Adicional de Insalubridade</t>
  </si>
  <si>
    <t xml:space="preserve">Adicional Noturno</t>
  </si>
  <si>
    <t xml:space="preserve">E</t>
  </si>
  <si>
    <t xml:space="preserve">Adicional de Hora Noturna Reduzida</t>
  </si>
  <si>
    <t xml:space="preserve">F</t>
  </si>
  <si>
    <t xml:space="preserve">Outros (especificar)</t>
  </si>
  <si>
    <t xml:space="preserve">Total da Remuneração</t>
  </si>
  <si>
    <t xml:space="preserve">Módulo 2 – Encargos e Benefícios Anuais, Mensais e Diários</t>
  </si>
  <si>
    <t xml:space="preserve">Submódulo 2.1 - 13º Salário, Férias e Adicional de Férias</t>
  </si>
  <si>
    <t xml:space="preserve">13º Salário</t>
  </si>
  <si>
    <t xml:space="preserve">Férias e Adicional de Férias</t>
  </si>
  <si>
    <t xml:space="preserve">Submódulo 2.2 - GPS, FGTS e Outras Contribuições</t>
  </si>
  <si>
    <t xml:space="preserve">INSS</t>
  </si>
  <si>
    <t xml:space="preserve">SESI ou SESC</t>
  </si>
  <si>
    <t xml:space="preserve">SENAI ou SENAC</t>
  </si>
  <si>
    <t xml:space="preserve">INCRA</t>
  </si>
  <si>
    <t xml:space="preserve">Salário Educação</t>
  </si>
  <si>
    <t xml:space="preserve">FGTS</t>
  </si>
  <si>
    <t xml:space="preserve">G</t>
  </si>
  <si>
    <t xml:space="preserve">Seguros Acidente do Trabalho ( SAT = RAT X FAP)</t>
  </si>
  <si>
    <t xml:space="preserve">H</t>
  </si>
  <si>
    <t xml:space="preserve">SEBRAE</t>
  </si>
  <si>
    <r>
      <rPr>
        <b val="true"/>
        <i val="true"/>
        <sz val="10"/>
        <color rgb="FF000000"/>
        <rFont val="Cambria"/>
        <family val="0"/>
        <charset val="1"/>
      </rPr>
      <t xml:space="preserve">Nota 1:</t>
    </r>
    <r>
      <rPr>
        <i val="true"/>
        <sz val="10"/>
        <color rgb="FF000000"/>
        <rFont val="Cambria"/>
        <family val="0"/>
        <charset val="1"/>
      </rPr>
      <t xml:space="preserve"> Os percentuais dos encargos previdenciários, do FGTS e demais contribuições são aqueles estabelecidos pela legislação vigente.</t>
    </r>
  </si>
  <si>
    <r>
      <rPr>
        <b val="true"/>
        <i val="true"/>
        <sz val="10"/>
        <color rgb="FF000000"/>
        <rFont val="Cambria"/>
        <family val="0"/>
        <charset val="1"/>
      </rPr>
      <t xml:space="preserve">Nota 2: </t>
    </r>
    <r>
      <rPr>
        <i val="true"/>
        <sz val="10"/>
        <color rgb="FF000000"/>
        <rFont val="Cambria"/>
        <family val="0"/>
        <charset val="1"/>
      </rPr>
      <t xml:space="preserve">O RAT, a depender do grau de risco do serviço, irá variar entre 1%, para risco leve, de 2%, para risco médio, e de 3% de risco grave.</t>
    </r>
  </si>
  <si>
    <r>
      <rPr>
        <b val="true"/>
        <i val="true"/>
        <sz val="10"/>
        <color rgb="FFFF0000"/>
        <rFont val="Cambria"/>
        <family val="0"/>
        <charset val="1"/>
      </rPr>
      <t xml:space="preserve">Nota 3:</t>
    </r>
    <r>
      <rPr>
        <i val="true"/>
        <sz val="10"/>
        <color rgb="FFFF0000"/>
        <rFont val="Cambria"/>
        <family val="0"/>
        <charset val="1"/>
      </rPr>
      <t xml:space="preserve"> Esses percentuais incidem sobre o Módulo 1; 13º Salário, Férias e Adicional de Férias do Submódulo 2.1 </t>
    </r>
  </si>
  <si>
    <t xml:space="preserve">Submódulo 2.3 - Benefícios Mensais e Diários</t>
  </si>
  <si>
    <t xml:space="preserve">Valor Unitário (R$)</t>
  </si>
  <si>
    <t xml:space="preserve">Valor Mensal (R$)</t>
  </si>
  <si>
    <t xml:space="preserve">Transporte (Vlr. Unit. x 2 x 22 dias) - 6% s/ salário</t>
  </si>
  <si>
    <t xml:space="preserve">Auxílio alimentação/refeição</t>
  </si>
  <si>
    <t xml:space="preserve">Assistência médica, odontológica e familiar</t>
  </si>
  <si>
    <t xml:space="preserve">Benefício de Assistência ao Trabalhador </t>
  </si>
  <si>
    <t xml:space="preserve">Seguros de vida, invalidez e funeral </t>
  </si>
  <si>
    <t xml:space="preserve">Prêmio Assiduidade (Cláusula 11ª CCT)</t>
  </si>
  <si>
    <t xml:space="preserve">Outros (Especificar)</t>
  </si>
  <si>
    <t xml:space="preserve">Quadro-Resumo do Módulo 2 - Encargos, Benefícios Anuais, Mensais e Diários</t>
  </si>
  <si>
    <t xml:space="preserve">Encargos, Benefícios Anuais, Mensais e Diários</t>
  </si>
  <si>
    <t xml:space="preserve">2.1</t>
  </si>
  <si>
    <t xml:space="preserve">13º Salário e Adicional de Férias</t>
  </si>
  <si>
    <t xml:space="preserve">2.2</t>
  </si>
  <si>
    <t xml:space="preserve">GPS, FGTS e Outras Contribuições</t>
  </si>
  <si>
    <t xml:space="preserve">2.3</t>
  </si>
  <si>
    <t xml:space="preserve">Benefícios Mensais e Diários</t>
  </si>
  <si>
    <t xml:space="preserve">Módulo 3 – Provisão para Rescisão</t>
  </si>
  <si>
    <t xml:space="preserve">Aviso Prévio Indenizado</t>
  </si>
  <si>
    <t xml:space="preserve">Incidência do FGTS sobre o aviso prévio indenizado</t>
  </si>
  <si>
    <t xml:space="preserve">Multa do FGTS e contribuição social sobre aviso prévio indenizado</t>
  </si>
  <si>
    <t xml:space="preserve">Aviso prévio trabalhado</t>
  </si>
  <si>
    <t xml:space="preserve">Incidência dos encargos do submódulo 2.2 sobre Aviso Prévio Trabalhado</t>
  </si>
  <si>
    <t xml:space="preserve">Multa do FGTS do aviso prévio trabalhado</t>
  </si>
  <si>
    <t xml:space="preserve">Módulo 4 - Custo de Reposição do Profissional Ausente</t>
  </si>
  <si>
    <t xml:space="preserve">Submódulo 4.1 - Substituto nas Ausências Legais</t>
  </si>
  <si>
    <t xml:space="preserve">Substituto na cobertura de Férias </t>
  </si>
  <si>
    <t xml:space="preserve">Substituto na cobertura de Ausências Legais</t>
  </si>
  <si>
    <t xml:space="preserve">Substituto na cobertura de Licença-Paternidade</t>
  </si>
  <si>
    <t xml:space="preserve">Substituto na cobertura de Ausência por acidente de trabalho</t>
  </si>
  <si>
    <t xml:space="preserve">Substituto na cobertura de Afastamento Maternidade</t>
  </si>
  <si>
    <t xml:space="preserve">Substituto na cobertura de Outras ausências (especificar)</t>
  </si>
  <si>
    <r>
      <rPr>
        <b val="true"/>
        <sz val="10"/>
        <color rgb="FF000000"/>
        <rFont val="Calibri"/>
        <family val="0"/>
        <charset val="1"/>
      </rPr>
      <t xml:space="preserve">Nota 1:</t>
    </r>
    <r>
      <rPr>
        <sz val="10"/>
        <color rgb="FF000000"/>
        <rFont val="Calibri"/>
        <family val="0"/>
        <charset val="1"/>
      </rPr>
      <t xml:space="preserve"> Os itens que contemplam o módulo 4 se referem ao custo dos dias trabalhados pelo repositor/substituto, quando o empregado alocado na prestação de serviço estiver ausente, conforme as previsões estabelecidas na legislação.</t>
    </r>
  </si>
  <si>
    <t xml:space="preserve">Submódulo 4.2 - Substituto na Intrajornada</t>
  </si>
  <si>
    <t xml:space="preserve">Substituto na cobertura de Intervalo para repouso ou alimentação</t>
  </si>
  <si>
    <t xml:space="preserve">Quadro-Resumo do Módulo 4 - Custo de Reposição do Profissional Ausente</t>
  </si>
  <si>
    <t xml:space="preserve">Custo de Reposição do Profissional Ausente</t>
  </si>
  <si>
    <t xml:space="preserve">4.1</t>
  </si>
  <si>
    <t xml:space="preserve">Substituto nas Ausências Legais</t>
  </si>
  <si>
    <t xml:space="preserve">4.2</t>
  </si>
  <si>
    <t xml:space="preserve">Substituto na Intrajornada</t>
  </si>
  <si>
    <t xml:space="preserve">Módulo 5 - Insumos Diversos</t>
  </si>
  <si>
    <t xml:space="preserve">Insumos Diversos</t>
  </si>
  <si>
    <t xml:space="preserve">EPI's e Uniformes</t>
  </si>
  <si>
    <t xml:space="preserve">Materiais e Produtos de limpeza</t>
  </si>
  <si>
    <t xml:space="preserve">Utensílios e acessórios</t>
  </si>
  <si>
    <t xml:space="preserve">Máquinas e equipamentos</t>
  </si>
  <si>
    <t xml:space="preserve">Módulo 6 – Custos Indiretos, Tributos e Lucro</t>
  </si>
  <si>
    <t xml:space="preserve">Custos Indiretos, Tributos e Lucro</t>
  </si>
  <si>
    <t xml:space="preserve">Custos Indiretos</t>
  </si>
  <si>
    <t xml:space="preserve">Lucro</t>
  </si>
  <si>
    <t xml:space="preserve">C1. Tributos Federais </t>
  </si>
  <si>
    <t xml:space="preserve">PIS</t>
  </si>
  <si>
    <t xml:space="preserve">COFINS</t>
  </si>
  <si>
    <t xml:space="preserve">C2. Tributos Estaduais</t>
  </si>
  <si>
    <t xml:space="preserve">C3. Tributos Municipais </t>
  </si>
  <si>
    <t xml:space="preserve">ISS</t>
  </si>
  <si>
    <t xml:space="preserve">Total dos Tributos</t>
  </si>
  <si>
    <t xml:space="preserve">Anexo I – B: Quadro-resumo do Custo por Empregado</t>
  </si>
  <si>
    <t xml:space="preserve">Mão de Obra vinculada à execução contratual (valor por empregado)</t>
  </si>
  <si>
    <t xml:space="preserve">Módulo 5 – Insumos Diversos</t>
  </si>
  <si>
    <t xml:space="preserve">Subtotal (A + B + C + D + E)</t>
  </si>
  <si>
    <t xml:space="preserve">Módulo 5 – Custos Indiretos, Tributos e Lucro</t>
  </si>
  <si>
    <t xml:space="preserve">Valor Mensal por Empregado:</t>
  </si>
  <si>
    <t xml:space="preserve">Valor Mensal do Contrato</t>
  </si>
  <si>
    <t xml:space="preserve">Valor Total do Contrato (12 meses):</t>
  </si>
  <si>
    <r>
      <rPr>
        <b val="true"/>
        <sz val="10"/>
        <color rgb="FF000000"/>
        <rFont val="Calibri"/>
        <family val="0"/>
        <charset val="1"/>
      </rPr>
      <t xml:space="preserve">Encarregado Servente de limpeza – CBO </t>
    </r>
    <r>
      <rPr>
        <sz val="10"/>
        <color rgb="FF000000"/>
        <rFont val="Calibri"/>
        <family val="0"/>
        <charset val="1"/>
      </rPr>
      <t xml:space="preserve">5143-20</t>
    </r>
  </si>
  <si>
    <r>
      <rPr>
        <b val="true"/>
        <sz val="10"/>
        <color rgb="FF000000"/>
        <rFont val="Calibri"/>
        <family val="0"/>
        <charset val="1"/>
      </rPr>
      <t xml:space="preserve">Jardineiro– CBO </t>
    </r>
    <r>
      <rPr>
        <sz val="10"/>
        <color rgb="FF000000"/>
        <rFont val="Calibri"/>
        <family val="0"/>
        <charset val="1"/>
      </rPr>
      <t xml:space="preserve">6220-10</t>
    </r>
  </si>
  <si>
    <t xml:space="preserve">CONVENÇÃO COLETIVA DE TRABALHO 2025/2025 A SER UTILIZADA</t>
  </si>
  <si>
    <t xml:space="preserve">NÚMERO DE REGISTRO NO MTE:</t>
  </si>
  <si>
    <t xml:space="preserve">SC000014/2025</t>
  </si>
  <si>
    <t xml:space="preserve">DATA DE REGISTRO NO MTE:</t>
  </si>
  <si>
    <t xml:space="preserve">NÚMERO DA SOLICITAÇÃO:</t>
  </si>
  <si>
    <t xml:space="preserve">MR000710/2025</t>
  </si>
  <si>
    <t xml:space="preserve">NÚMERO DO PROCESSO:</t>
  </si>
  <si>
    <t xml:space="preserve">10263.200038/2025-18</t>
  </si>
  <si>
    <t xml:space="preserve">DATA DO PROTOCOLO:</t>
  </si>
  <si>
    <t xml:space="preserve">OBS: Deve ser usada esclusivamente este modelo de planilha de custos e formação de preço para apresentação na sessão pública, bem como a CCT informada acima foi utilizada para a sua formação.</t>
  </si>
  <si>
    <t xml:space="preserve">Salário Base e Insalubridade</t>
  </si>
  <si>
    <t xml:space="preserve">Cláusula Terceira da CCT – Salário base e Insalubridade</t>
  </si>
  <si>
    <t xml:space="preserve">13º salário</t>
  </si>
  <si>
    <t xml:space="preserve">Conforme Acórdão TCU nº 6.771/2009   (1/12) x 100 = 8,33%</t>
  </si>
  <si>
    <t xml:space="preserve">Cálculo (1/12) x 100 = 8,33% + (1/3)/12 x 100 = 2,78% = 11,11% (O valor correspondente a férias trata-se de um custo não renovável, devendo ser zerado a partir do 13º mês de contrato, haja vista ser apenas o adiantamento de férias)</t>
  </si>
  <si>
    <t xml:space="preserve">Cálculo efetuado com base no Acórdão TCU nº 6.771/2009 1 C.</t>
  </si>
  <si>
    <t xml:space="preserve">O RAT é definido em função da atividade preponderante da empresa. No caso de empresas com estabelecimento único e com mais de uma atividade econômica, o enquadramento será em função da atividade que tem o maior número de segurados e trabalhadores avulsos.</t>
  </si>
  <si>
    <t xml:space="preserve">O FAP deverá ser comprovado por meio do envio do FAPWEB ou GFIP da competência anterior à apresentação da proposta.</t>
  </si>
  <si>
    <t xml:space="preserve">Valor praticado no transporte público intermunicipal em compras antecipadas de vale transporte. Ref. 04/2025</t>
  </si>
  <si>
    <t xml:space="preserve">Auxílio alimentação</t>
  </si>
  <si>
    <t xml:space="preserve">Valor unitário/dia para jornada superior a 180h mensais (8h diárias) conforme Cláusula Décima Segunda da CCT.</t>
  </si>
  <si>
    <t xml:space="preserve">Conforme Cláusula Décima Sexta da CCT.</t>
  </si>
  <si>
    <t xml:space="preserve">Conforme Cláusula Décima Primeira da CCT.</t>
  </si>
  <si>
    <r>
      <rPr>
        <sz val="10"/>
        <color rgb="FF000000"/>
        <rFont val="Calibri"/>
        <family val="0"/>
        <charset val="1"/>
      </rPr>
      <t xml:space="preserve">Cálculo ((1/12)x </t>
    </r>
    <r>
      <rPr>
        <sz val="10"/>
        <color rgb="FFFF0000"/>
        <rFont val="Calibri"/>
        <family val="0"/>
        <charset val="1"/>
      </rPr>
      <t xml:space="preserve">0,05</t>
    </r>
    <r>
      <rPr>
        <sz val="10"/>
        <color rgb="FF000000"/>
        <rFont val="Calibri"/>
        <family val="0"/>
        <charset val="1"/>
      </rPr>
      <t xml:space="preserve">) x 100 =</t>
    </r>
    <r>
      <rPr>
        <b val="true"/>
        <sz val="10"/>
        <color rgb="FF000000"/>
        <rFont val="Calibri"/>
        <family val="0"/>
        <charset val="1"/>
      </rPr>
      <t xml:space="preserve"> 0,42%</t>
    </r>
  </si>
  <si>
    <r>
      <rPr>
        <b val="true"/>
        <sz val="10"/>
        <color rgb="FF000000"/>
        <rFont val="Calibri"/>
        <family val="0"/>
        <charset val="1"/>
      </rPr>
      <t xml:space="preserve">Percentual de Incidência: </t>
    </r>
    <r>
      <rPr>
        <sz val="10"/>
        <color rgb="FF000000"/>
        <rFont val="Calibri"/>
        <family val="0"/>
        <charset val="1"/>
      </rPr>
      <t xml:space="preserve">De acordo com dados de contratos do STF, trazidos no Acórdão TCU 6.771/2009 1 C, cerca de 5% do pessoal é demitido pelo empregador, antes do término do contrato.</t>
    </r>
  </si>
  <si>
    <t xml:space="preserve">Multa do FGTS sobre aviso prévio indenizado</t>
  </si>
  <si>
    <r>
      <rPr>
        <sz val="10"/>
        <color rgb="FF000000"/>
        <rFont val="Calibri"/>
        <family val="0"/>
        <charset val="1"/>
      </rPr>
      <t xml:space="preserve">Cálculo 0,42 x 8% x 40% = </t>
    </r>
    <r>
      <rPr>
        <b val="true"/>
        <sz val="10"/>
        <color rgb="FF000000"/>
        <rFont val="Calibri"/>
        <family val="0"/>
        <charset val="1"/>
      </rPr>
      <t xml:space="preserve">0,01%</t>
    </r>
  </si>
  <si>
    <r>
      <rPr>
        <sz val="10"/>
        <color rgb="FF000000"/>
        <rFont val="Calibri"/>
        <family val="0"/>
        <charset val="1"/>
      </rPr>
      <t xml:space="preserve">APT Final - Cálculo ((7/30)/12) = </t>
    </r>
    <r>
      <rPr>
        <b val="true"/>
        <sz val="10"/>
        <color rgb="FF000000"/>
        <rFont val="Calibri"/>
        <family val="0"/>
        <charset val="1"/>
      </rPr>
      <t xml:space="preserve">1,94%</t>
    </r>
    <r>
      <rPr>
        <sz val="10"/>
        <color rgb="FF000000"/>
        <rFont val="Calibri"/>
        <family val="0"/>
        <charset val="1"/>
      </rPr>
      <t xml:space="preserve"> (Custo não renovável a partir da primeira prorrogação contratual )</t>
    </r>
  </si>
  <si>
    <r>
      <rPr>
        <sz val="10"/>
        <color rgb="FF000000"/>
        <rFont val="Calibri"/>
        <family val="0"/>
        <charset val="1"/>
      </rPr>
      <t xml:space="preserve">APT Rotatividade - Cálculo ((7/30)/12)x </t>
    </r>
    <r>
      <rPr>
        <sz val="10"/>
        <color rgb="FFFF0000"/>
        <rFont val="Calibri"/>
        <family val="0"/>
        <charset val="1"/>
      </rPr>
      <t xml:space="preserve">0,02</t>
    </r>
    <r>
      <rPr>
        <sz val="10"/>
        <color rgb="FF000000"/>
        <rFont val="Calibri"/>
        <family val="0"/>
        <charset val="1"/>
      </rPr>
      <t xml:space="preserve"> x 100 =</t>
    </r>
    <r>
      <rPr>
        <b val="true"/>
        <sz val="10"/>
        <color rgb="FF000000"/>
        <rFont val="Calibri"/>
        <family val="0"/>
        <charset val="1"/>
      </rPr>
      <t xml:space="preserve"> 0,04%</t>
    </r>
  </si>
  <si>
    <r>
      <rPr>
        <b val="true"/>
        <sz val="10"/>
        <color rgb="FF000000"/>
        <rFont val="Calibri"/>
        <family val="0"/>
        <charset val="1"/>
      </rPr>
      <t xml:space="preserve">Percentual de Incidência: </t>
    </r>
    <r>
      <rPr>
        <sz val="10"/>
        <color rgb="FF000000"/>
        <rFont val="Calibri"/>
        <family val="0"/>
        <charset val="1"/>
      </rPr>
      <t xml:space="preserve">De acordo com dados de contratos do STF, trazidos no Acórdão TCU 6.771/2009 1 C, cerca de 2% do pessoal é demitido pelo empregador, antes do término do contrato.</t>
    </r>
  </si>
  <si>
    <r>
      <rPr>
        <b val="true"/>
        <sz val="10"/>
        <color rgb="FF000000"/>
        <rFont val="Calibri"/>
        <family val="0"/>
        <charset val="1"/>
      </rPr>
      <t xml:space="preserve">Percentual na planilha - APT =</t>
    </r>
    <r>
      <rPr>
        <sz val="10"/>
        <color rgb="FF000000"/>
        <rFont val="Calibri"/>
        <family val="0"/>
        <charset val="1"/>
      </rPr>
      <t xml:space="preserve"> 1,94% + 0,04% = </t>
    </r>
    <r>
      <rPr>
        <b val="true"/>
        <sz val="10"/>
        <color rgb="FF000000"/>
        <rFont val="Calibri"/>
        <family val="0"/>
        <charset val="1"/>
      </rPr>
      <t xml:space="preserve">1,98%</t>
    </r>
  </si>
  <si>
    <r>
      <rPr>
        <sz val="10"/>
        <color rgb="FF000000"/>
        <rFont val="Calibri"/>
        <family val="0"/>
        <charset val="1"/>
      </rPr>
      <t xml:space="preserve">Cálculo 0,08 x 0,40 x (1+5/56+5/56+1/3*5/56) = </t>
    </r>
    <r>
      <rPr>
        <b val="true"/>
        <sz val="10"/>
        <color rgb="FF000000"/>
        <rFont val="Calibri"/>
        <family val="0"/>
        <charset val="1"/>
      </rPr>
      <t xml:space="preserve">4% (</t>
    </r>
    <r>
      <rPr>
        <sz val="10"/>
        <color rgb="FF000000"/>
        <rFont val="Calibri"/>
        <family val="0"/>
        <charset val="1"/>
      </rPr>
      <t xml:space="preserve">Conforme orientação da SEGES/MP)</t>
    </r>
  </si>
  <si>
    <r>
      <rPr>
        <sz val="10"/>
        <color rgb="FF000000"/>
        <rFont val="Calibri"/>
        <family val="0"/>
        <charset val="1"/>
      </rPr>
      <t xml:space="preserve">Cálculo (8,33/12) + (8,33/12) + (2,78/12) = </t>
    </r>
    <r>
      <rPr>
        <b val="true"/>
        <sz val="10"/>
        <color rgb="FF000000"/>
        <rFont val="Calibri"/>
        <family val="0"/>
        <charset val="1"/>
      </rPr>
      <t xml:space="preserve">1,62%</t>
    </r>
  </si>
  <si>
    <t xml:space="preserve">Em razão da previsão integral de férias no Submódulo 2.1.B, este custo deve ser no máximo de 1,62%</t>
  </si>
  <si>
    <t xml:space="preserve">Acórdão 6.771/2019 1 C: De acordo com dados estatísticos do IBGE, cada empregado falta em média 1 dia por ano devido a faltas legais do art. 473 ((1/30)/12 x 100 = 0,28%), e tem 5 faltas justificadas anuais motivadas por algum tipo de doença ((5/30)/12 x 100 = 1,39%)</t>
  </si>
  <si>
    <r>
      <rPr>
        <b val="true"/>
        <sz val="10"/>
        <color rgb="FF000000"/>
        <rFont val="Calibri"/>
        <family val="0"/>
        <charset val="1"/>
      </rPr>
      <t xml:space="preserve">Percentual na planilha </t>
    </r>
    <r>
      <rPr>
        <sz val="10"/>
        <color rgb="FF000000"/>
        <rFont val="Calibri"/>
        <family val="0"/>
        <charset val="1"/>
      </rPr>
      <t xml:space="preserve">= 0,28% + 1,39% </t>
    </r>
    <r>
      <rPr>
        <b val="true"/>
        <sz val="10"/>
        <color rgb="FF000000"/>
        <rFont val="Calibri"/>
        <family val="0"/>
        <charset val="1"/>
      </rPr>
      <t xml:space="preserve">= 1,67%</t>
    </r>
  </si>
  <si>
    <r>
      <rPr>
        <sz val="10"/>
        <color rgb="FF000000"/>
        <rFont val="Calibri"/>
        <family val="0"/>
        <charset val="1"/>
      </rPr>
      <t xml:space="preserve">Cálculo ((5/30)/12 x </t>
    </r>
    <r>
      <rPr>
        <sz val="10"/>
        <color rgb="FFFF0000"/>
        <rFont val="Calibri"/>
        <family val="0"/>
        <charset val="1"/>
      </rPr>
      <t xml:space="preserve">0,015</t>
    </r>
    <r>
      <rPr>
        <sz val="10"/>
        <color rgb="FF000000"/>
        <rFont val="Calibri"/>
        <family val="0"/>
        <charset val="1"/>
      </rPr>
      <t xml:space="preserve"> x 100 = </t>
    </r>
    <r>
      <rPr>
        <b val="true"/>
        <sz val="10"/>
        <color rgb="FF000000"/>
        <rFont val="Calibri"/>
        <family val="0"/>
        <charset val="1"/>
      </rPr>
      <t xml:space="preserve">0,02%</t>
    </r>
  </si>
  <si>
    <t xml:space="preserve">Acórdão 6.711/2099 – 1C – De acordo com o IBGE, nascem filhos de 1,5% dos trabalhadores no período de um ano.</t>
  </si>
  <si>
    <r>
      <rPr>
        <sz val="10"/>
        <color rgb="FF000000"/>
        <rFont val="Calibri"/>
        <family val="0"/>
        <charset val="1"/>
      </rPr>
      <t xml:space="preserve">Cálculo ((15/30)/12) x </t>
    </r>
    <r>
      <rPr>
        <sz val="10"/>
        <color rgb="FFFF0000"/>
        <rFont val="Calibri"/>
        <family val="0"/>
        <charset val="1"/>
      </rPr>
      <t xml:space="preserve">0,0078</t>
    </r>
    <r>
      <rPr>
        <sz val="10"/>
        <color rgb="FF000000"/>
        <rFont val="Calibri"/>
        <family val="0"/>
        <charset val="1"/>
      </rPr>
      <t xml:space="preserve"> x 100 </t>
    </r>
    <r>
      <rPr>
        <b val="true"/>
        <sz val="10"/>
        <color rgb="FF000000"/>
        <rFont val="Calibri"/>
        <family val="0"/>
        <charset val="1"/>
      </rPr>
      <t xml:space="preserve">= 0,03%</t>
    </r>
  </si>
  <si>
    <t xml:space="preserve">Acórdão 6.771/2019 1 C: De acordo com números apresentados pelo Ministério da Previdência e Assistência Social, baseados em informações prestadas pelos empregadores por meio da GFIP, 0,78% dos empregados se acidentam no ano.</t>
  </si>
  <si>
    <r>
      <rPr>
        <sz val="10"/>
        <color rgb="FF000000"/>
        <rFont val="Calibri"/>
        <family val="0"/>
        <charset val="1"/>
      </rPr>
      <t xml:space="preserve">Cálculo {[(1.1/3)/12 x (4/12)} x </t>
    </r>
    <r>
      <rPr>
        <sz val="10"/>
        <color rgb="FFFF0000"/>
        <rFont val="Calibri"/>
        <family val="0"/>
        <charset val="1"/>
      </rPr>
      <t xml:space="preserve">2%</t>
    </r>
    <r>
      <rPr>
        <sz val="10"/>
        <color rgb="FF000000"/>
        <rFont val="Calibri"/>
        <family val="0"/>
        <charset val="1"/>
      </rPr>
      <t xml:space="preserve"> x 100 = </t>
    </r>
    <r>
      <rPr>
        <b val="true"/>
        <sz val="10"/>
        <color rgb="FF000000"/>
        <rFont val="Calibri"/>
        <family val="0"/>
        <charset val="1"/>
      </rPr>
      <t xml:space="preserve">0,07%</t>
    </r>
  </si>
  <si>
    <t xml:space="preserve">Conforme estatística porcentagem de empregadas que engravidam a cada ano é de 2%.</t>
  </si>
  <si>
    <t xml:space="preserve">Quantitativo anual de uniformes conforme Apêndice II do Termo de Referência.</t>
  </si>
  <si>
    <t xml:space="preserve">Materiais de limpeza</t>
  </si>
  <si>
    <t xml:space="preserve">Utensílios e Acessórios</t>
  </si>
  <si>
    <t xml:space="preserve">Máquinas e Equipamentos</t>
  </si>
  <si>
    <t xml:space="preserve">A empresa deverá adequar à sua realidade.</t>
  </si>
  <si>
    <t xml:space="preserve"> A empresa deverá adequar à sua realidade.</t>
  </si>
  <si>
    <t xml:space="preserve">Planilha de composição de custos foi feita com base no regime de Lucro Presumido. Empresas optantes pelo Lucro Real deverão ajustar as suas propostas.</t>
  </si>
  <si>
    <t xml:space="preserve">Alíquota conforme Código Tributário do município de Luzerna.</t>
  </si>
  <si>
    <t xml:space="preserve">TABELA DE EPIS E UNIFORMES</t>
  </si>
  <si>
    <t xml:space="preserve">USO</t>
  </si>
  <si>
    <t xml:space="preserve">PRODUTO</t>
  </si>
  <si>
    <t xml:space="preserve">Preço Unitário</t>
  </si>
  <si>
    <t xml:space="preserve">Quantidade por ano</t>
  </si>
  <si>
    <t xml:space="preserve">Custo total por ano</t>
  </si>
  <si>
    <t xml:space="preserve">Custo mensal por posto</t>
  </si>
  <si>
    <t xml:space="preserve">Limpeza e Jardinagem</t>
  </si>
  <si>
    <t xml:space="preserve">Crachá com prendedor de bolso</t>
  </si>
  <si>
    <t xml:space="preserve">Camisa/camiseta, manga longa, com a logomarca da empresa</t>
  </si>
  <si>
    <t xml:space="preserve">Camisa/camiseta, manga curta, com a logomarca da empresa</t>
  </si>
  <si>
    <t xml:space="preserve">Calça comprida com elástico e cordão, em gabardine</t>
  </si>
  <si>
    <t xml:space="preserve">Jaleco de comprimento na altura do joelho, com gola, de mangas curtas, com dois bolsos inferiores (um de cada lado) e um bolso no lado superior esquerdo, com o emblema da empresa, abotoamento na frente</t>
  </si>
  <si>
    <t xml:space="preserve">Jaqueta ou japona, com a logomarca da empresa</t>
  </si>
  <si>
    <t xml:space="preserve">Meia em algodão, tipo soquete (par)</t>
  </si>
  <si>
    <t xml:space="preserve">Calçado de segurança, com CA, com solado baixo de borracha ou material sintético antiderrapante com palmilha antibacteriana.</t>
  </si>
  <si>
    <t xml:space="preserve">Botas de borracha, com CA, cano médio 25 cm, preta, policloreto de vinila (PVC) e exibe desenho do cabedal tipo C, classificação II, formato do modelo coturno. </t>
  </si>
  <si>
    <t xml:space="preserve">Avental de PVC impermeável, com CA, (Avental de segurança confeccionado em tecido sintético, revestido de PVC. Proteção do tronco e dos membros superiores do usuário contra riscos de origem química)</t>
  </si>
  <si>
    <t xml:space="preserve">Luva de Látex Amarela para Limpeza, com CA, de borracha natural, possui forro de algodão, é anatômica, texturizada nas pontas dos dedos e na palma da mão</t>
  </si>
  <si>
    <t xml:space="preserve">Luva de látex cano longo, com CA valido, confeccionada em látex natural, com palma e dedos antiderrapantes possui punho longo e é ideal para atividades com imersão até o antebraço. O punho em virola prende-se ao braço, evitando a entrada de líquidos</t>
  </si>
  <si>
    <t xml:space="preserve">Luva de segurança, com CA valido, na cor verde, punho longo 45cm confeccionada em suporte têxtil de algodão, revestimento externo total em PVC (Policloreto de Vinila) com acabamento áspero antiderrapante na face palmar, extremidade dos dedos e dorso.
Extremidade do punho com acabamento serrilhado, comprimento: 45 cm. </t>
  </si>
  <si>
    <t xml:space="preserve">Luva de látex de procedimento (Caixa com 100 unidades)</t>
  </si>
  <si>
    <t xml:space="preserve">Máscara Respiratória PFF2, com com válvula e com CA valido.</t>
  </si>
  <si>
    <t xml:space="preserve">Óculos de Proteção incolor, com CA valido. Óculos de segurança constituídos de armação e visor em uma única peça de policarbonato com meia borda superior e meia proteção nas bordas. As hastes, do tipo espátula, são confeccionadas do mesmo material da armação, possuem 6 fendas para ventilação e são fixas à armação através de pinos plásticos</t>
  </si>
  <si>
    <t xml:space="preserve">Protetor Solar FPS 50, creme, 120 ml</t>
  </si>
  <si>
    <t xml:space="preserve">TOTAIS DE PRODUTOS UTILIZADOS PELOS POSTOS DE LIMPEZA E JARDINAGEM</t>
  </si>
  <si>
    <t xml:space="preserve">Jardinagem</t>
  </si>
  <si>
    <t xml:space="preserve">Luva Vaqueta - Luvas vaqueta cano curto com reforço - dorso em raspa, com CA valido. Reforço palmar interno em vaqueta natural e elástico no dorso, acabamento em viés e costurada com linha de nylon.</t>
  </si>
  <si>
    <t xml:space="preserve">Luva de pano - luva de segurança tricotada com fios de algodão e poliéster, palma e face palmar dos dedos com pigmentos antiderrapantes de PVC, punho com elastano., com CA valido.</t>
  </si>
  <si>
    <t xml:space="preserve">Respirador Semi-Facial 6200 + Filtro, para aplicação de herbicida </t>
  </si>
  <si>
    <t xml:space="preserve">Proteção Facial Telado Aço Para Roçador Roçadeira Protetor</t>
  </si>
  <si>
    <t xml:space="preserve">Protetor auricular de silicone com cordão e CA valido. </t>
  </si>
  <si>
    <t xml:space="preserve">Capa impermeável para chuva</t>
  </si>
  <si>
    <t xml:space="preserve">Repelente liquido (Spray). Frasco 200 ml</t>
  </si>
  <si>
    <t xml:space="preserve">Protetor solar FPS60, creme, 120 ml</t>
  </si>
  <si>
    <t xml:space="preserve">Boné Touca Árabe Helanca, que protege cabeça e pescoço contra agentes abrasivos e escoriantes. Possui proteção UV</t>
  </si>
  <si>
    <t xml:space="preserve">Macacão impermeável, para aplicação de herbicida, com capuz, fechamento nos punhos e com CA válido.</t>
  </si>
  <si>
    <t xml:space="preserve">Chapéu de palha para proteção solar. </t>
  </si>
  <si>
    <t xml:space="preserve">Cinto de segurança com tabalarte, para podas de árvores</t>
  </si>
  <si>
    <t xml:space="preserve">Botina Bi-densidade com Bico de Aço, sem cadarço, confecção em couro curtido ao cromo, com CA válido. </t>
  </si>
  <si>
    <t xml:space="preserve">Luva Pu Multitato Preta</t>
  </si>
  <si>
    <t xml:space="preserve">Perneira de Bidin fechamento em Velcro</t>
  </si>
  <si>
    <t xml:space="preserve">TOTAIS DE PRODUTOS UTILIZADOS PELOS POSTOS DE JARDINAGEM</t>
  </si>
  <si>
    <t xml:space="preserve">TOTAL GERAL</t>
  </si>
  <si>
    <t xml:space="preserve">Tabela Materiais e Produtos de Limpeza</t>
  </si>
  <si>
    <t xml:space="preserve">Água Sanitária. Composição química: hipoclorito de sódio, hidróxido de sódio, cloreto, teor cloro ativo varia de 2 a 2,50 %. Cor incolor. Embalagem plástica com tampa lacrada. Galão com 5 litros.</t>
  </si>
  <si>
    <t xml:space="preserve">Álcool em gel, anti séptico para as mãos, álcool etílico 70%. Frasco 500ml com válvula Pump</t>
  </si>
  <si>
    <t xml:space="preserve">Álcool etílico para uso geral, com perfume, aspecto físico líquido, incolor, com teor alcoólico de no mínimo 92,6% gl, hidratado. Frasco de 1 litro.</t>
  </si>
  <si>
    <t xml:space="preserve">Anti-mofo . Tira mofo remove mofo e limo, além de sujeiras e manchas em geral. COMPOSIÇÃO BÁSICA Cloridratos, compostos quaternários de amônia, glutaraldeído e água. Galão com 5 litros.</t>
  </si>
  <si>
    <t xml:space="preserve">Limpador Peróxido com Óxigênio ativo para controle de odores - 5 litros</t>
  </si>
  <si>
    <t xml:space="preserve">Desinfetante. Contém hipoclorito de sódio, perfume e água. Usado para higienização. Galão de 5 litros.</t>
  </si>
  <si>
    <t xml:space="preserve">Desumidificar Anti-mofo sólido,Pacote com 100gr.</t>
  </si>
  <si>
    <t xml:space="preserve">Detergente Líquido PH neutro, biodegradável. Dermatologicamente testado. Para uso na remoção de gordura e sujeira em geral. Galão de 5 litros.</t>
  </si>
  <si>
    <t xml:space="preserve">Esponja de fibras abrasivas para limpeza pesada. Possui coloração verde escura de abrasão intensa para utilização em superfícies que apresentam sujeiras persistentes tais como pisos, paredes, etc. Dimensões mínimas 130 x 240 mm. Unidade</t>
  </si>
  <si>
    <t xml:space="preserve">Esponja dupla face. Material espuma/fibra sintética, formato retangular, comprimento mínimo 110 mm, largura mínima 75 mm, espessura mínima 20 mm. Aplicação na limpeza em geral. Unidade</t>
  </si>
  <si>
    <t xml:space="preserve">Esponja Lã de Aço carbono, biodegradável. Pacote com 8 unidades. Peso líquido 60 gr. </t>
  </si>
  <si>
    <t xml:space="preserve">Grampo de plástico para roupa. Pacote com 12 unidades</t>
  </si>
  <si>
    <t xml:space="preserve">Panos de limpeza de chão (Saco alvejado), branco, duplo, 100% Algodão, tamanho mínimo de 50 x 70 cm. Unidade</t>
  </si>
  <si>
    <t xml:space="preserve">Desengordurante multi uso, para limpeza geral. Composição básica: alquil benzeno sulfonato de sódio, álcool etoxilado, coadjuvantes, água e conservante, fragrância. Galão com 5 litros.</t>
  </si>
  <si>
    <t xml:space="preserve">Sabão em barra 200 gr. Glicerinado, neutro, multiúso, biodegradável, para limpeza em geral.</t>
  </si>
  <si>
    <t xml:space="preserve">Sabão em pó. Biodegradável, Aplicação lavar roupa e limpeza geral. Embalagem com 5 kg.</t>
  </si>
  <si>
    <t xml:space="preserve">Sabonete líquido biodegradável, com PH neutro, fragrância de Erva Doce, hidratante. Galão com 5 litros.</t>
  </si>
  <si>
    <t xml:space="preserve">Saco plástico para lixo. Capacidade 15 litros, Cor preta. Material polietileno, opaco, super-resistente Aplicação coleta de lixo. Pacote com 100 unidades.</t>
  </si>
  <si>
    <t xml:space="preserve">Saco plástico para lixo. Capacidade  40 litros, Cor preta. Largura mínima 59 cm e altura mínima 62 cm. Material polietileno. Para uso doméstico. Pacote com 100 unidades</t>
  </si>
  <si>
    <t xml:space="preserve">Saco plástico reforçado para lixo. Capacidade 100 litros, Cor preta. Dimensões mínimas 75 cm x 100 cm x 0,16. Material polietileno, opaco, super-resistente Aplicação coleta de lixo. Pacote com 100 unidades.</t>
  </si>
  <si>
    <t xml:space="preserve">Saponáceo Líquido cremoso, limpeza e brilho sem riscar. Composição: linear arquibenzeno, sulfonato de sódio. Frasco de 300 ml.</t>
  </si>
  <si>
    <t xml:space="preserve">Limpeza.</t>
  </si>
  <si>
    <t xml:space="preserve">Cera líquida acrílica1º qualidade, autobrilhante e antiderrapante , ipermeabilizante, para conservação e proteção de pisos laváveis e com alto tráfego. Galão com 5 litros.</t>
  </si>
  <si>
    <t xml:space="preserve">Aromatizador de Ambientes aerossol, contendo 360ml;</t>
  </si>
  <si>
    <t xml:space="preserve">Estopa, material fio algodão cru/ fio alvejado; Pacote com 1 kg</t>
  </si>
  <si>
    <t xml:space="preserve">Flanela na cor branca, 100% algodão, para uso geral. Tamanho mínimo 50 x 30 cm. Unidade</t>
  </si>
  <si>
    <t xml:space="preserve">Pastilha adesiva sanitária (Caixa com 3 unidades)</t>
  </si>
  <si>
    <t xml:space="preserve">Pano de Prato para louça, confeccionados em algodão. Unidade</t>
  </si>
  <si>
    <t xml:space="preserve">Limpa Pedra ( Composição Tensoativo Aniônico, ácidos Inorgânicos e veículo.) Princípio Ativo ( Alquil Benzeno Sulfonato de Sódio Uso Remoção de sujidades pesadas em pedras não polidas, pedras de piscinas, calçadas, entre outras. Embalagem 5 litros</t>
  </si>
  <si>
    <t xml:space="preserve">Papel higiênico branco, folha dupla, rolo 60m, pacote com 4 Unidades;</t>
  </si>
  <si>
    <t xml:space="preserve">Papel Higiênico. Folha dupla de alta qualidade, maciez e superabsorvente Papel: Branco 100% Celulose Virgem. Acabamento picotado. Rolos de 10cmx300metros cada rolo. Pacote com 8 rolão.</t>
  </si>
  <si>
    <t xml:space="preserve">Papel Toalha. Cor Branca. Composição: 100% fibras celulósicas. Toalha Interfolhas duas dobras. Formato: 23 cm x 22,5 cm. Pacote com 1000 folhas</t>
  </si>
  <si>
    <t xml:space="preserve">Querosene para limpeza.  Galão com 5 litros.</t>
  </si>
  <si>
    <t xml:space="preserve">Tela aromatizante ambiente para mictório. Unidade</t>
  </si>
  <si>
    <t xml:space="preserve">TOTAIS DE PRODUTOS UTILIZADOS PELOS POSTOS DE LIMPEZA</t>
  </si>
  <si>
    <t xml:space="preserve">Gasolina Comum. Litros</t>
  </si>
  <si>
    <t xml:space="preserve">Óleo dois tempos. Frasco com 200 ml</t>
  </si>
  <si>
    <t xml:space="preserve">Fio de Nylon para roçadeira/aparador de grama. Rolo com 10 metros</t>
  </si>
  <si>
    <t xml:space="preserve">TOTAIS DE PRODUTOS UTILIZADOS PELOS POSTOS DE  JARDINAGEM</t>
  </si>
  <si>
    <t xml:space="preserve">Tabela de Utensílios e Acessórios</t>
  </si>
  <si>
    <t xml:space="preserve">Frasco Pulverizador/ Borrifador plástico multiuso transparente capacidade: 500ml- gatilho ergonômico que facilitam o manuseio, bico com três funções para modificar o direcionamento da agua ou manter fechado, com funções off spray, jato continuo</t>
  </si>
  <si>
    <t xml:space="preserve">Balde plástico com capacidade para 20 litros. Material plástico com alça metálica, sem tampa, formato cilíndrico para uso geral.</t>
  </si>
  <si>
    <t xml:space="preserve">Pá para lixo uso doméstico, dobrável. Material coletor plástico, material cabo plástico, medindo no mínimo 40 cm.</t>
  </si>
  <si>
    <t xml:space="preserve">Placas sinalizadoras “piso molhado” </t>
  </si>
  <si>
    <t xml:space="preserve">Placas sinalizadoras “Banheiro Fechado”.</t>
  </si>
  <si>
    <t xml:space="preserve">Rodo de Alumínio com base de 80cm e borracha dupla e Cabo de 1,5m e Reforço 5S Manopla </t>
  </si>
  <si>
    <t xml:space="preserve">Varal de chão com abas em aço; medidas aproximadas Aprox: 1,74m x 70cm x 95cm</t>
  </si>
  <si>
    <t xml:space="preserve">Vassoura de nylon com cabo plástico, com cerdas macias. Com dimensões mínimas de 11cm e espessura de 0,80mm, dispostas em no mínimo de 4 carreiras de tufos justapostos e homogêneos de modo a preencher toda a base, a fixação das cerdas e a base deverá ser firme e resistente. Cabo reto e rosqueado com comprimento mínimo de 1,20 cm. Aplicação limpeza em geral.</t>
  </si>
  <si>
    <t xml:space="preserve">Vassoura de palha reforçada e com cabo. Com cerdas palha, cabo madeira, comprimento cerdas no mínimo 60 cm. Cabo com comprimento mínimo de 1,20 cm. Aplicação limpeza em geral.</t>
  </si>
  <si>
    <t xml:space="preserve">Mangueira plástica para jardim com 3 camadas, com conexões e chuveirinho com regulagem de 100 metros de comprimento.</t>
  </si>
  <si>
    <t xml:space="preserve">Extensão de 30 metros. Plugues, Tomadas e Cabos certificados pelo Inmetro. Material Antichama</t>
  </si>
  <si>
    <t xml:space="preserve">Lixeira COM tampa basculante, com capacidade de 50 litros, para COLETA SELETIVA (cores conforme solicitação).</t>
  </si>
  <si>
    <t xml:space="preserve">Tesoura de poda profissional em aço com cabo emborrachado</t>
  </si>
  <si>
    <t xml:space="preserve">Tesourão Corta Galhos, Cabo em Aco com empulhadura emborrachada</t>
  </si>
  <si>
    <t xml:space="preserve">Serrote de poda para jardim. </t>
  </si>
  <si>
    <t xml:space="preserve">machado com cabo de madeira</t>
  </si>
  <si>
    <t xml:space="preserve">Ancinho jardinagem, metálico, para jardinagem, 14 dentes, com cabo de madeira com comprimento mínimo150cm.</t>
  </si>
  <si>
    <t xml:space="preserve">Enxada leve com cabo de madeira.</t>
  </si>
  <si>
    <t xml:space="preserve">Facão material de lâmina de aço, cabo de madeira, comprimento 12 pol; aplicação: para mato</t>
  </si>
  <si>
    <t xml:space="preserve">Picareta grande com cabo de madeira</t>
  </si>
  <si>
    <t xml:space="preserve">Foice Roçadeira com cabo de madeira. 120 cm</t>
  </si>
  <si>
    <t xml:space="preserve">PÁ concha de bico com cabo de madeira</t>
  </si>
  <si>
    <t xml:space="preserve">cavador articulado com cabo de madeira</t>
  </si>
  <si>
    <t xml:space="preserve">Cavadeira estrutura de Ferro para quebrar pedras</t>
  </si>
  <si>
    <t xml:space="preserve">Mangueira com 100m para jardim com conexões e esguichos giratórios inclusos</t>
  </si>
  <si>
    <t xml:space="preserve">Desentupidor de pia. Sanfonado Cabo Plástico 20CM</t>
  </si>
  <si>
    <t xml:space="preserve">Desentupidor de WC (vaso sanitário).</t>
  </si>
  <si>
    <t xml:space="preserve">Disco limpador redondo, para enceradeira. Tamanho conforme enceradeira disponibilizada pela empresa.</t>
  </si>
  <si>
    <t xml:space="preserve">Escova para vaso sanitário com suporte, cabo em plástico polipropileno.</t>
  </si>
  <si>
    <t xml:space="preserve">Papeleiras para acondicionamento de papel Higiênico, rolo de 300m nos banheiros.</t>
  </si>
  <si>
    <t xml:space="preserve">Papeleiras para acondicionamento de papel toalha nos banheiros.</t>
  </si>
  <si>
    <t xml:space="preserve">Rodo para pia com cepa plástica e borracha EVA preta dupla. Comprimento do cabo: 10 cm: Altura da borracha: 2,4 cm aproximadamente . Espessura de cada borracha: 5 mm aproximadamente</t>
  </si>
  <si>
    <t xml:space="preserve">Rodo com cabo rosqueável com base plástica serrilhada na parte superior para melhor fixação do pano de chão Borracha Dupla de 40 cm, e cabo rosquável de madira de 1,50 cm </t>
  </si>
  <si>
    <t xml:space="preserve">Rodo Passa Cera - Espuma ((23x7x4 cm) para pisos frios e madeira e cabo rosquável de madira de 1,50 cm </t>
  </si>
  <si>
    <t xml:space="preserve">Saboneteira p/ sabonete líquido.</t>
  </si>
  <si>
    <t xml:space="preserve">Cesto SEM tampa para lixo redondo de polipropileno, superficie fechada e lisa que facilita a higienização e limpeza com capacidade para 12 litros. </t>
  </si>
  <si>
    <t xml:space="preserve">Refil Mop Pó - Refil composto por fios 100% acrílicos que permitemuma estática natural, com resultado superior na retenção de partículas.
Sistema e fechamento por laços.</t>
  </si>
  <si>
    <t xml:space="preserve">Tapete Passadeira , 100% agodão. Produzido em tear. Cru Rústico, 60X100 cm. Bolinha. Dupla Face. Alta Durabilidade. Costura Reforçada . Não é necessário passar. Não Desfia. Lavável na Máquina</t>
  </si>
  <si>
    <t xml:space="preserve">Limpeza</t>
  </si>
  <si>
    <t xml:space="preserve">Rodo MOPI, com cabo de alumínio (1,40M X 24MM). Armação em polipropileno e aço galvanizado, perfil MOP Pó composto por fios 100% Acrílicos que permitem uma estática natural com resultado superior na retenção de partículas.</t>
  </si>
  <si>
    <t xml:space="preserve">Tabela de Máquinas e Equipamentos</t>
  </si>
  <si>
    <t xml:space="preserve">Período depreciação em meses(*)</t>
  </si>
  <si>
    <t xml:space="preserve">Quantidade mínima estimada POR CONTRATO – 60 MESES</t>
  </si>
  <si>
    <t xml:space="preserve">Custo depreciação anual</t>
  </si>
  <si>
    <t xml:space="preserve">Custo manutenção anual (**)</t>
  </si>
  <si>
    <t xml:space="preserve">Custo anual de máquinas e equipamentos</t>
  </si>
  <si>
    <t xml:space="preserve">Relógio de ponto</t>
  </si>
  <si>
    <t xml:space="preserve">Aspirador de pó/água profissional 2400W – 220V (com extensão elétrica e outros acessórios necessários).</t>
  </si>
  <si>
    <t xml:space="preserve">Lavadora de alta pressão com capacidade minima de 2000 libras - 220V, com extensão eletrica e outros acessorios, a lavadora deve conter o modo leque e o bocal turbo rotativo</t>
  </si>
  <si>
    <t xml:space="preserve">Maquina de lavar roupas tipo automática, lava enxágua e centrífuga. Capacidade 15kg.</t>
  </si>
  <si>
    <t xml:space="preserve">Kit Limpeza Carrinho Profissional Nº 3 contendo:
01 Carro Funcional com uma Bolsa/Saco coletor em Vinil de 90 Lts (50Kg).
01 Balde Doblô 30 litros (2 águas) com Espremedor, Rodas, Alças e Sistema Prático de Esgotamento.
01 Conjunto Mop Úmido Completo (Esfregão), composto por:
1 Cabo Alumínio Extensível - 1,40m Estendido e 0,85m Recolhido.
1 Garra Euro Plástica.
1 Refis Algodão Crú 320 gramas com Cinta e Ponta Loop 
01 Placa Sinalizadora Piso Molhado.
01 Pá Pop Articulada.
01 Conjunto Mop Pó Eletrostático de 60 cm, composto por:
1 Cabo Alumínio Extensível - 1,40m Estendido e 0,85m Recolhido.
1 Suporte Euro
1 Refil Eletrostático </t>
  </si>
  <si>
    <t xml:space="preserve">Armário com chave para os funcionários guardarem seus pertences individualmente. Com no mínimo 8 compartimentos</t>
  </si>
  <si>
    <t xml:space="preserve">Armário de metal, alto 2 portas para armazenamento de produtos e materiais, com chave.</t>
  </si>
  <si>
    <t xml:space="preserve">Escada dobrável, de alumínio, com 8 degraus, super-resistente com degraus e sapatas antiderrapantes. Trava de segurança em alumínio com articulação lateral e sistema de sustentação traseira em X. Suporta até 120kg.</t>
  </si>
  <si>
    <t xml:space="preserve">Escada dobrável, de alumínio, com 6 degraus, Super-resistente com degraus e sapatas antiderrapantes. Trava de segurança em alumínio com articulação lateral e sistema de sustentação traseira em X. Suporta até 100kg</t>
  </si>
  <si>
    <t xml:space="preserve">Extratora de estofado e carpete 1.600W/ 220V. Funciona com saco permanente de tecido. Possui mangueira de 2m de comprimento. É adequado para líquido. Fonte de alimentação: corrente elétrica. É ligado manualmente. Contém cabo de 4.5m de comprimento. Com acessórios: Mangueira, 2 tubos de extensão, Bico extrator para piso e estofamento, Bico extrator para estofamento, Bico de canto, Bico multiuso, Mangueira injetora. Marca de referência: Wap  e modelo Home Cleaner.</t>
  </si>
  <si>
    <t xml:space="preserve">ROÇADEIRA LATERAL (Cortador Mato Grama), tipo motor gasolina, 2 tempos, 52cc, tipo cortador fio náylon e/ou lâmina aço, categoria material leve, tipo empunhadeira guidões ajustáveis,
características adicionais: tubo em alumínio</t>
  </si>
  <si>
    <t xml:space="preserve">Máquina Costal para Pulverização Manual. 20 Litros</t>
  </si>
  <si>
    <t xml:space="preserve">Roçadeira/Cortador de grama de carrinho profissional  a gasolina com potência mínima de 3,5 hp</t>
  </si>
  <si>
    <t xml:space="preserve">Carrinho de mão de uma roda, metálico, capacidade 65 litros; Empunhaduras ergonômicas; Borda reforçada; Eixo em aço de alta resistência e bucha em nylon autolubrificante; Caçamba metálica reforçada de 0,9mm (chapa 20); Braço metálico tubular de 1,5mm Pneu com câmara 3.5/8'. Fabricado de acordo com a norma ABNT NBR 16269.</t>
  </si>
  <si>
    <t xml:space="preserve">Tela de Proteção para roçada retrátil, com dimensões mínimas 3,0m Comprimento 1,5m Altura, possuir rodas macicas.
TECIDO
Densidade: 6,0 x 5,5 fios/cm
Peso: 165g/m²
Resistência à tração longitudinal: 1.216 kg/m
Resistência à tração transversal: 1240 kg/m
Largura: 1,5m / 3,0m
Comprimento: 50m
Sombreamento proporcionado: 70%
REGULAGEM DE COMPRIMENTO - Através de um manípulo de aperto é possível regular o comprimento do protetor. Reduza o tamanho original pela metade!
NOVO SISTEMA DE MONTAGEM - Agora o protetor urbano ocupa menos espaço para a armazenagem e sua desmontagem é muito mais fácil.
TUBO GALVANIZADO - A estrutura tubular do novo protetor é produzida com aço galvanizado, garantido um melhor acabamento e evitando a corrosão.
RODAS MACIÇAS - Com 4 rodas maciças, o protetor urbano é facilmente movimentado durante a roçagem de grandes e pequenas áreas.
TELA DE NYLON - É equipado com uma resistente tela de nylon que retém os detritors que podem ser lançados durante a roçagem.</t>
  </si>
  <si>
    <t xml:space="preserve">Soprador e aspirador de folhas, combustão, motor a gasolina 2 tempos, 26 a 27cc</t>
  </si>
  <si>
    <t xml:space="preserve">TOTAL CUSTO DE MÁQUINAS E EQUIPAMENTOS UTILIZADOS PELOS POSTOS DE LIMPEZA</t>
  </si>
  <si>
    <t xml:space="preserve">Enceradeira profissional 550W – 220V (com extensão elétrica, fibras e outros acessórios necessários).</t>
  </si>
  <si>
    <t xml:space="preserve">Lavadora e secadora  de piso. Marcas de referência: KARCHER - 220 V~ BD50/50C 1.994-361.0 ou Orbital 16L 350mm 400W 220V IPC Soteco ou CT 50L SCN1000434E70 ou similar.</t>
  </si>
  <si>
    <t xml:space="preserve">Lavadora e secadora  de piso. Marcas de referência: KARCHER BR 30/4 SKU 93986240 ou Sprinter 220V 800W LAVOR-B85010516ou Orbital 16L 350mm 400W 220V IPC Soteco ou CT 50L SCN1000434E70 ou similar.</t>
  </si>
  <si>
    <t xml:space="preserve">Observações:</t>
  </si>
  <si>
    <t xml:space="preserve">* Período de depreciação em anos com base na IN SRF nº 1.700/2017</t>
  </si>
  <si>
    <t xml:space="preserve">** Custo de manutenção conforme metodologia de preços editora PINI para equipamentos de pequeno porte (~1,5 HP) com utilização, em média, de 83  h/mês em conjunto com manual de custos rodoviários do DNIT – Vol 1 2003</t>
  </si>
  <si>
    <t xml:space="preserve">Depreciação 10 anos = 120 meses</t>
  </si>
  <si>
    <t xml:space="preserve">Depreciação 5 anos = 60 meses</t>
  </si>
</sst>
</file>

<file path=xl/styles.xml><?xml version="1.0" encoding="utf-8"?>
<styleSheet xmlns="http://schemas.openxmlformats.org/spreadsheetml/2006/main">
  <numFmts count="19">
    <numFmt numFmtId="164" formatCode="General"/>
    <numFmt numFmtId="165" formatCode="0.00"/>
    <numFmt numFmtId="166" formatCode="0"/>
    <numFmt numFmtId="167" formatCode="#,##0.000"/>
    <numFmt numFmtId="168" formatCode="#,##0.00"/>
    <numFmt numFmtId="169" formatCode="[$R$ -416]#,##0.00"/>
    <numFmt numFmtId="170" formatCode="#,##0.0000000"/>
    <numFmt numFmtId="171" formatCode="0.0"/>
    <numFmt numFmtId="172" formatCode="#,##0.00000"/>
    <numFmt numFmtId="173" formatCode="0.000"/>
    <numFmt numFmtId="174" formatCode="0.0000"/>
    <numFmt numFmtId="175" formatCode="[$R$-416]\ #,##0.00;[RED]\-[$R$-416]\ #,##0.00"/>
    <numFmt numFmtId="176" formatCode="d/m/yyyy"/>
    <numFmt numFmtId="177" formatCode="#,##0"/>
    <numFmt numFmtId="178" formatCode="dd/mm"/>
    <numFmt numFmtId="179" formatCode="0.00%"/>
    <numFmt numFmtId="180" formatCode="&quot; R$ &quot;* #,##0.00\ ;&quot;-R$ &quot;* #,##0.00\ ;&quot; R$ &quot;* \-#\ ;@"/>
    <numFmt numFmtId="181" formatCode="mm/dd/yyyy"/>
    <numFmt numFmtId="182" formatCode="#,##0.0"/>
  </numFmts>
  <fonts count="24">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sz val="11"/>
      <color theme="1"/>
      <name val="Cambria"/>
      <family val="0"/>
      <charset val="1"/>
    </font>
    <font>
      <sz val="10"/>
      <color rgb="FF000000"/>
      <name val="Calibri"/>
      <family val="0"/>
      <charset val="1"/>
    </font>
    <font>
      <b val="true"/>
      <sz val="10"/>
      <color rgb="FFFF0000"/>
      <name val="Calibri"/>
      <family val="0"/>
      <charset val="1"/>
    </font>
    <font>
      <b val="true"/>
      <sz val="10"/>
      <color rgb="FF000000"/>
      <name val="Calibri"/>
      <family val="0"/>
      <charset val="1"/>
    </font>
    <font>
      <sz val="11"/>
      <color rgb="FF000000"/>
      <name val="Arial"/>
      <family val="0"/>
      <charset val="1"/>
    </font>
    <font>
      <b val="true"/>
      <sz val="8"/>
      <color rgb="FF000000"/>
      <name val="Calibri"/>
      <family val="0"/>
      <charset val="1"/>
    </font>
    <font>
      <sz val="9"/>
      <color rgb="FF000000"/>
      <name val="Arial"/>
      <family val="0"/>
      <charset val="1"/>
    </font>
    <font>
      <b val="true"/>
      <sz val="9"/>
      <color rgb="FF000000"/>
      <name val="Arial"/>
      <family val="0"/>
      <charset val="1"/>
    </font>
    <font>
      <b val="true"/>
      <sz val="10"/>
      <color rgb="FF000000"/>
      <name val="Arial"/>
      <family val="0"/>
      <charset val="1"/>
    </font>
    <font>
      <sz val="10"/>
      <color rgb="FF000000"/>
      <name val="Arial"/>
      <family val="0"/>
      <charset val="1"/>
    </font>
    <font>
      <b val="true"/>
      <sz val="12"/>
      <color rgb="FF000000"/>
      <name val="Calibri"/>
      <family val="0"/>
      <charset val="1"/>
    </font>
    <font>
      <b val="true"/>
      <i val="true"/>
      <sz val="10"/>
      <color rgb="FF000000"/>
      <name val="Cambria"/>
      <family val="0"/>
      <charset val="1"/>
    </font>
    <font>
      <i val="true"/>
      <sz val="10"/>
      <color rgb="FF000000"/>
      <name val="Cambria"/>
      <family val="0"/>
      <charset val="1"/>
    </font>
    <font>
      <b val="true"/>
      <i val="true"/>
      <sz val="10"/>
      <color rgb="FFFF0000"/>
      <name val="Cambria"/>
      <family val="0"/>
      <charset val="1"/>
    </font>
    <font>
      <i val="true"/>
      <sz val="10"/>
      <color rgb="FFFF0000"/>
      <name val="Cambria"/>
      <family val="0"/>
      <charset val="1"/>
    </font>
    <font>
      <sz val="10"/>
      <color rgb="FFFFFFFF"/>
      <name val="Calibri"/>
      <family val="0"/>
      <charset val="1"/>
    </font>
    <font>
      <sz val="8"/>
      <color rgb="FF000000"/>
      <name val="Verdana"/>
      <family val="0"/>
      <charset val="1"/>
    </font>
    <font>
      <sz val="10"/>
      <name val="Arial"/>
      <family val="2"/>
    </font>
    <font>
      <sz val="10"/>
      <color rgb="FFFF0000"/>
      <name val="Calibri"/>
      <family val="0"/>
      <charset val="1"/>
    </font>
  </fonts>
  <fills count="12">
    <fill>
      <patternFill patternType="none"/>
    </fill>
    <fill>
      <patternFill patternType="gray125"/>
    </fill>
    <fill>
      <patternFill patternType="solid">
        <fgColor rgb="FFBFBFBF"/>
        <bgColor rgb="FFA6A6A6"/>
      </patternFill>
    </fill>
    <fill>
      <patternFill patternType="solid">
        <fgColor rgb="FF2F9E41"/>
        <bgColor rgb="FF008080"/>
      </patternFill>
    </fill>
    <fill>
      <patternFill patternType="solid">
        <fgColor rgb="FFFFFFFF"/>
        <bgColor rgb="FFFFFFCC"/>
      </patternFill>
    </fill>
    <fill>
      <patternFill patternType="solid">
        <fgColor rgb="FFC5E0B3"/>
        <bgColor rgb="FFD9D9D9"/>
      </patternFill>
    </fill>
    <fill>
      <patternFill patternType="solid">
        <fgColor rgb="FFFFFF00"/>
        <bgColor rgb="FFFFFF00"/>
      </patternFill>
    </fill>
    <fill>
      <patternFill patternType="solid">
        <fgColor rgb="FFCCFF99"/>
        <bgColor rgb="FFC5E0B3"/>
      </patternFill>
    </fill>
    <fill>
      <patternFill patternType="solid">
        <fgColor rgb="FFA5A5A5"/>
        <bgColor rgb="FFA6A6A6"/>
      </patternFill>
    </fill>
    <fill>
      <patternFill patternType="solid">
        <fgColor rgb="FFA6A6A6"/>
        <bgColor rgb="FFA5A5A5"/>
      </patternFill>
    </fill>
    <fill>
      <patternFill patternType="solid">
        <fgColor rgb="FFD9D9D9"/>
        <bgColor rgb="FFDCDCDC"/>
      </patternFill>
    </fill>
    <fill>
      <patternFill patternType="solid">
        <fgColor rgb="FFDCDCDC"/>
        <bgColor rgb="FFD9D9D9"/>
      </patternFill>
    </fill>
  </fills>
  <borders count="53">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style="thin"/>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color rgb="FF333300"/>
      </right>
      <top/>
      <bottom style="thin">
        <color rgb="FF333300"/>
      </bottom>
      <diagonal/>
    </border>
    <border diagonalUp="false" diagonalDown="false">
      <left style="thin">
        <color rgb="FF333300"/>
      </left>
      <right style="thin">
        <color rgb="FF333300"/>
      </right>
      <top/>
      <bottom style="thin">
        <color rgb="FF333300"/>
      </bottom>
      <diagonal/>
    </border>
    <border diagonalUp="false" diagonalDown="false">
      <left style="thin">
        <color rgb="FF333300"/>
      </left>
      <right style="medium"/>
      <top/>
      <bottom style="thin">
        <color rgb="FF333300"/>
      </bottom>
      <diagonal/>
    </border>
    <border diagonalUp="false" diagonalDown="false">
      <left style="medium"/>
      <right style="thin">
        <color rgb="FF333300"/>
      </right>
      <top style="thin">
        <color rgb="FF333300"/>
      </top>
      <bottom style="thin">
        <color rgb="FF333300"/>
      </bottom>
      <diagonal/>
    </border>
    <border diagonalUp="false" diagonalDown="false">
      <left style="thin">
        <color rgb="FF333300"/>
      </left>
      <right style="thin">
        <color rgb="FF333300"/>
      </right>
      <top style="thin">
        <color rgb="FF333300"/>
      </top>
      <bottom style="thin">
        <color rgb="FF333300"/>
      </bottom>
      <diagonal/>
    </border>
    <border diagonalUp="false" diagonalDown="false">
      <left style="thin">
        <color rgb="FF333300"/>
      </left>
      <right style="medium"/>
      <top style="thin">
        <color rgb="FF333300"/>
      </top>
      <bottom style="thin">
        <color rgb="FF333300"/>
      </bottom>
      <diagonal/>
    </border>
    <border diagonalUp="false" diagonalDown="false">
      <left style="medium"/>
      <right style="thin">
        <color rgb="FF333300"/>
      </right>
      <top style="thin">
        <color rgb="FF333300"/>
      </top>
      <bottom style="medium"/>
      <diagonal/>
    </border>
    <border diagonalUp="false" diagonalDown="false">
      <left style="thin">
        <color rgb="FF333300"/>
      </left>
      <right style="thin">
        <color rgb="FF333300"/>
      </right>
      <top style="thin">
        <color rgb="FF333300"/>
      </top>
      <bottom style="medium"/>
      <diagonal/>
    </border>
    <border diagonalUp="false" diagonalDown="false">
      <left style="thin">
        <color rgb="FF333300"/>
      </left>
      <right style="medium"/>
      <top style="thin">
        <color rgb="FF333300"/>
      </top>
      <bottom style="medium"/>
      <diagonal/>
    </border>
    <border diagonalUp="false" diagonalDown="false">
      <left/>
      <right style="medium"/>
      <top style="medium"/>
      <bottom style="medium"/>
      <diagonal/>
    </border>
    <border diagonalUp="false" diagonalDown="false">
      <left style="medium"/>
      <right style="thin">
        <color rgb="FF333300"/>
      </right>
      <top/>
      <bottom style="medium"/>
      <diagonal/>
    </border>
    <border diagonalUp="false" diagonalDown="false">
      <left style="thin">
        <color rgb="FF333300"/>
      </left>
      <right/>
      <top/>
      <bottom style="medium"/>
      <diagonal/>
    </border>
    <border diagonalUp="false" diagonalDown="false">
      <left style="thin">
        <color rgb="FF333300"/>
      </left>
      <right/>
      <top/>
      <bottom style="thin">
        <color rgb="FF333300"/>
      </bottom>
      <diagonal/>
    </border>
    <border diagonalUp="false" diagonalDown="false">
      <left style="thin"/>
      <right style="medium"/>
      <top style="thin"/>
      <bottom style="thin"/>
      <diagonal/>
    </border>
    <border diagonalUp="false" diagonalDown="false">
      <left style="thin">
        <color rgb="FF333300"/>
      </left>
      <right/>
      <top style="thin">
        <color rgb="FF333300"/>
      </top>
      <bottom style="thin">
        <color rgb="FF333300"/>
      </bottom>
      <diagonal/>
    </border>
    <border diagonalUp="false" diagonalDown="false">
      <left style="thin">
        <color rgb="FF333300"/>
      </left>
      <right style="thin">
        <color rgb="FF333300"/>
      </right>
      <top style="thin">
        <color rgb="FF333300"/>
      </top>
      <bottom/>
      <diagonal/>
    </border>
    <border diagonalUp="false" diagonalDown="false">
      <left style="medium"/>
      <right style="thin">
        <color rgb="FF333300"/>
      </right>
      <top style="thin">
        <color rgb="FF333300"/>
      </top>
      <bottom/>
      <diagonal/>
    </border>
    <border diagonalUp="false" diagonalDown="false">
      <left/>
      <right/>
      <top style="medium"/>
      <bottom/>
      <diagonal/>
    </border>
    <border diagonalUp="false" diagonalDown="false">
      <left style="thin">
        <color rgb="FF333300"/>
      </left>
      <right/>
      <top style="thin">
        <color rgb="FF333300"/>
      </top>
      <bottom/>
      <diagonal/>
    </border>
    <border diagonalUp="false" diagonalDown="false">
      <left style="thin">
        <color rgb="FF333300"/>
      </left>
      <right style="medium"/>
      <top style="thin">
        <color rgb="FF333300"/>
      </top>
      <bottom style="thin"/>
      <diagonal/>
    </border>
    <border diagonalUp="false" diagonalDown="false">
      <left style="thin">
        <color rgb="FF333300"/>
      </left>
      <right style="medium"/>
      <top style="thin">
        <color rgb="FF333300"/>
      </top>
      <bottom/>
      <diagonal/>
    </border>
    <border diagonalUp="false" diagonalDown="false">
      <left style="thin">
        <color rgb="FF333300"/>
      </left>
      <right style="thin">
        <color rgb="FF333300"/>
      </right>
      <top/>
      <bottom/>
      <diagonal/>
    </border>
    <border diagonalUp="false" diagonalDown="false">
      <left style="medium"/>
      <right style="thin">
        <color rgb="FF333300"/>
      </right>
      <top/>
      <bottom/>
      <diagonal/>
    </border>
    <border diagonalUp="false" diagonalDown="false">
      <left style="thin">
        <color rgb="FF333300"/>
      </left>
      <right style="medium"/>
      <top/>
      <bottom/>
      <diagonal/>
    </border>
    <border diagonalUp="false" diagonalDown="false">
      <left style="medium"/>
      <right/>
      <top style="medium"/>
      <bottom style="medium"/>
      <diagonal/>
    </border>
    <border diagonalUp="false" diagonalDown="false">
      <left style="thin"/>
      <right style="thin"/>
      <top/>
      <bottom style="thin"/>
      <diagonal/>
    </border>
    <border diagonalUp="false" diagonalDown="false">
      <left style="thin"/>
      <right style="thin">
        <color rgb="FF333300"/>
      </right>
      <top/>
      <bottom/>
      <diagonal/>
    </border>
    <border diagonalUp="false" diagonalDown="false">
      <left style="thin">
        <color rgb="FF333300"/>
      </left>
      <right style="thin"/>
      <top/>
      <bottom/>
      <diagonal/>
    </border>
    <border diagonalUp="false" diagonalDown="false">
      <left style="thin"/>
      <right/>
      <top/>
      <bottom/>
      <diagonal/>
    </border>
    <border diagonalUp="false" diagonalDown="false">
      <left style="thin"/>
      <right/>
      <top style="thin">
        <color rgb="FF333300"/>
      </top>
      <bottom/>
      <diagonal/>
    </border>
    <border diagonalUp="false" diagonalDown="false">
      <left style="thin"/>
      <right style="thin"/>
      <top/>
      <bottom/>
      <diagonal/>
    </border>
    <border diagonalUp="false" diagonalDown="false">
      <left style="thin"/>
      <right style="thin">
        <color rgb="FF333300"/>
      </right>
      <top style="thin">
        <color rgb="FF333300"/>
      </top>
      <bottom/>
      <diagonal/>
    </border>
    <border diagonalUp="false" diagonalDown="false">
      <left style="thin">
        <color rgb="FF333300"/>
      </left>
      <right style="thin"/>
      <top style="thin"/>
      <bottom/>
      <diagonal/>
    </border>
    <border diagonalUp="false" diagonalDown="false">
      <left style="thin"/>
      <right style="thin"/>
      <top/>
      <bottom style="hair"/>
      <diagonal/>
    </border>
    <border diagonalUp="false" diagonalDown="false">
      <left style="thin"/>
      <right/>
      <top style="thin"/>
      <bottom/>
      <diagonal/>
    </border>
    <border diagonalUp="false" diagonalDown="false">
      <left style="dotted"/>
      <right style="dotted"/>
      <top style="dotted"/>
      <bottom style="dotted"/>
      <diagonal/>
    </border>
    <border diagonalUp="false" diagonalDown="false">
      <left/>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6" fillId="0" borderId="1" xfId="0" applyFont="true" applyBorder="tru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left" vertical="bottom" textRotation="0" wrapText="tru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5" fontId="6" fillId="0" borderId="0" xfId="0" applyFont="true" applyBorder="false" applyAlignment="tru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general" vertical="bottom" textRotation="0" wrapText="false" indent="0" shrinkToFit="false"/>
      <protection locked="true" hidden="false"/>
    </xf>
    <xf numFmtId="164" fontId="8" fillId="3" borderId="2"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7" fontId="6" fillId="0" borderId="0" xfId="0" applyFont="true" applyBorder="false" applyAlignment="true" applyProtection="true">
      <alignment horizontal="general" vertical="center" textRotation="0" wrapText="false" indent="0" shrinkToFit="false"/>
      <protection locked="true" hidden="false"/>
    </xf>
    <xf numFmtId="165" fontId="6" fillId="0" borderId="0" xfId="0" applyFont="true" applyBorder="false" applyAlignment="true" applyProtection="true">
      <alignment horizontal="general" vertical="center" textRotation="0" wrapText="false" indent="0" shrinkToFit="false"/>
      <protection locked="true" hidden="false"/>
    </xf>
    <xf numFmtId="166" fontId="6" fillId="0" borderId="0" xfId="0" applyFont="true" applyBorder="false" applyAlignment="true" applyProtection="true">
      <alignment horizontal="general" vertical="center" textRotation="0" wrapText="false" indent="0" shrinkToFit="false"/>
      <protection locked="true" hidden="false"/>
    </xf>
    <xf numFmtId="164" fontId="8" fillId="3" borderId="2" xfId="0" applyFont="true" applyBorder="true" applyAlignment="true" applyProtection="true">
      <alignment horizontal="center" vertical="bottom" textRotation="0" wrapText="true" indent="0" shrinkToFit="false"/>
      <protection locked="true" hidden="false"/>
    </xf>
    <xf numFmtId="165" fontId="8" fillId="3" borderId="1" xfId="0" applyFont="true" applyBorder="true" applyAlignment="true" applyProtection="true">
      <alignment horizontal="center" vertical="bottom" textRotation="0" wrapText="true" indent="0" shrinkToFit="false"/>
      <protection locked="true" hidden="false"/>
    </xf>
    <xf numFmtId="165" fontId="8" fillId="3" borderId="3" xfId="0" applyFont="true" applyBorder="true" applyAlignment="true" applyProtection="true">
      <alignment horizontal="center" vertical="bottom" textRotation="0" wrapText="true" indent="0" shrinkToFit="false"/>
      <protection locked="true" hidden="false"/>
    </xf>
    <xf numFmtId="164" fontId="8" fillId="3" borderId="3" xfId="0" applyFont="true" applyBorder="true" applyAlignment="true" applyProtection="true">
      <alignment horizontal="center" vertical="bottom"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8" fontId="6" fillId="0" borderId="1" xfId="0" applyFont="true" applyBorder="true" applyAlignment="true" applyProtection="true">
      <alignment horizontal="center" vertical="bottom" textRotation="0" wrapText="false" indent="0" shrinkToFit="false"/>
      <protection locked="true" hidden="false"/>
    </xf>
    <xf numFmtId="165" fontId="6" fillId="4" borderId="1" xfId="0" applyFont="true" applyBorder="true" applyAlignment="true" applyProtection="true">
      <alignment horizontal="center" vertical="bottom" textRotation="0" wrapText="false" indent="0" shrinkToFit="false"/>
      <protection locked="true" hidden="false"/>
    </xf>
    <xf numFmtId="164" fontId="6" fillId="4" borderId="1" xfId="0" applyFont="true" applyBorder="true" applyAlignment="true" applyProtection="true">
      <alignment horizontal="center" vertical="bottom" textRotation="0" wrapText="false" indent="0" shrinkToFit="false"/>
      <protection locked="true" hidden="false"/>
    </xf>
    <xf numFmtId="164" fontId="8" fillId="5" borderId="1" xfId="0" applyFont="true" applyBorder="true" applyAlignment="true" applyProtection="true">
      <alignment horizontal="center" vertical="center" textRotation="0" wrapText="true" indent="0" shrinkToFit="false"/>
      <protection locked="true" hidden="false"/>
    </xf>
    <xf numFmtId="166" fontId="8" fillId="5" borderId="1" xfId="0" applyFont="true" applyBorder="true" applyAlignment="true" applyProtection="true">
      <alignment horizontal="center" vertical="center" textRotation="0" wrapText="false" indent="0" shrinkToFit="false"/>
      <protection locked="true" hidden="false"/>
    </xf>
    <xf numFmtId="165" fontId="6" fillId="0" borderId="1" xfId="0" applyFont="true" applyBorder="true" applyAlignment="true" applyProtection="true">
      <alignment horizontal="center" vertical="bottom" textRotation="0" wrapText="false" indent="0" shrinkToFit="false"/>
      <protection locked="true" hidden="false"/>
    </xf>
    <xf numFmtId="164" fontId="6" fillId="6" borderId="1" xfId="0" applyFont="true" applyBorder="true" applyAlignment="true" applyProtection="true">
      <alignment horizontal="center" vertical="bottom" textRotation="0" wrapText="false" indent="0" shrinkToFit="false"/>
      <protection locked="true" hidden="false"/>
    </xf>
    <xf numFmtId="164" fontId="8" fillId="5" borderId="4" xfId="0" applyFont="true" applyBorder="true" applyAlignment="true" applyProtection="true">
      <alignment horizontal="center" vertical="center" textRotation="0" wrapText="true" indent="0" shrinkToFit="false"/>
      <protection locked="true" hidden="false"/>
    </xf>
    <xf numFmtId="166" fontId="8" fillId="5" borderId="4" xfId="0" applyFont="true" applyBorder="true" applyAlignment="true" applyProtection="true">
      <alignment horizontal="center" vertical="center" textRotation="0" wrapText="false" indent="0" shrinkToFit="false"/>
      <protection locked="true" hidden="false"/>
    </xf>
    <xf numFmtId="166" fontId="6" fillId="6" borderId="1" xfId="0" applyFont="true" applyBorder="true" applyAlignment="true" applyProtection="true">
      <alignment horizontal="center" vertical="bottom" textRotation="0" wrapText="fals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xf numFmtId="166" fontId="8" fillId="7" borderId="1" xfId="0" applyFont="true" applyBorder="true" applyAlignment="true" applyProtection="true">
      <alignment horizontal="center" vertical="center" textRotation="0" wrapText="false" indent="0" shrinkToFit="false"/>
      <protection locked="true" hidden="false"/>
    </xf>
    <xf numFmtId="166" fontId="8" fillId="0" borderId="0" xfId="0" applyFont="true" applyBorder="false" applyAlignment="true" applyProtection="true">
      <alignment horizontal="center" vertical="center" textRotation="0" wrapText="false" indent="0" shrinkToFit="false"/>
      <protection locked="true" hidden="false"/>
    </xf>
    <xf numFmtId="165" fontId="0" fillId="0" borderId="0" xfId="0" applyFont="true" applyBorder="false" applyAlignment="true" applyProtection="true">
      <alignment horizontal="right" vertical="bottom" textRotation="0" wrapText="false" indent="0" shrinkToFit="false"/>
      <protection locked="true" hidden="false"/>
    </xf>
    <xf numFmtId="166" fontId="8" fillId="0" borderId="0" xfId="0" applyFont="true" applyBorder="false" applyAlignment="true" applyProtection="true">
      <alignment horizontal="general" vertical="bottom" textRotation="0" wrapText="false" indent="0" shrinkToFit="false"/>
      <protection locked="true" hidden="false"/>
    </xf>
    <xf numFmtId="164" fontId="6" fillId="4" borderId="0" xfId="0" applyFont="true" applyBorder="true" applyAlignment="true" applyProtection="true">
      <alignment horizontal="general" vertical="bottom" textRotation="0" wrapText="true" indent="0" shrinkToFit="false"/>
      <protection locked="true" hidden="false"/>
    </xf>
    <xf numFmtId="165" fontId="6" fillId="4" borderId="5" xfId="0" applyFont="true" applyBorder="true" applyAlignment="true" applyProtection="true">
      <alignment horizontal="center" vertical="bottom" textRotation="0" wrapText="false" indent="0" shrinkToFit="false"/>
      <protection locked="true" hidden="false"/>
    </xf>
    <xf numFmtId="165" fontId="6"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7" fontId="8" fillId="3" borderId="6" xfId="0" applyFont="true" applyBorder="true" applyAlignment="true" applyProtection="true">
      <alignment horizontal="center" vertical="center" textRotation="0" wrapText="false" indent="0" shrinkToFit="false"/>
      <protection locked="true" hidden="false"/>
    </xf>
    <xf numFmtId="165" fontId="8" fillId="3" borderId="6" xfId="0" applyFont="true" applyBorder="true" applyAlignment="true" applyProtection="true">
      <alignment horizontal="center" vertical="center" textRotation="0" wrapText="false" indent="0" shrinkToFit="false"/>
      <protection locked="true" hidden="false"/>
    </xf>
    <xf numFmtId="164" fontId="8" fillId="3" borderId="6" xfId="0" applyFont="true" applyBorder="true" applyAlignment="true" applyProtection="true">
      <alignment horizontal="center" vertical="center" textRotation="0" wrapText="false" indent="0" shrinkToFit="false"/>
      <protection locked="true" hidden="false"/>
    </xf>
    <xf numFmtId="166" fontId="8" fillId="3" borderId="3" xfId="0" applyFont="true" applyBorder="true" applyAlignment="true" applyProtection="true">
      <alignment horizontal="center" vertical="center" textRotation="0" wrapText="false" indent="0" shrinkToFit="false"/>
      <protection locked="true" hidden="false"/>
    </xf>
    <xf numFmtId="164" fontId="8" fillId="3" borderId="2" xfId="0" applyFont="true" applyBorder="true" applyAlignment="true" applyProtection="true">
      <alignment horizontal="left" vertical="center" textRotation="0" wrapText="true" indent="0" shrinkToFit="false"/>
      <protection locked="true" hidden="false"/>
    </xf>
    <xf numFmtId="167" fontId="8" fillId="3" borderId="1" xfId="0" applyFont="true" applyBorder="true" applyAlignment="true" applyProtection="true">
      <alignment horizontal="center" vertical="center" textRotation="0" wrapText="true" indent="0" shrinkToFit="false"/>
      <protection locked="true" hidden="false"/>
    </xf>
    <xf numFmtId="165" fontId="8" fillId="3" borderId="1" xfId="0" applyFont="true" applyBorder="true" applyAlignment="true" applyProtection="true">
      <alignment horizontal="center" vertical="center" textRotation="0" wrapText="true" indent="0" shrinkToFit="false"/>
      <protection locked="true" hidden="false"/>
    </xf>
    <xf numFmtId="164" fontId="0" fillId="4" borderId="1" xfId="0" applyFont="true" applyBorder="true" applyAlignment="true" applyProtection="true">
      <alignment horizontal="general" vertical="bottom" textRotation="0" wrapText="true" indent="0" shrinkToFit="false"/>
      <protection locked="true" hidden="false"/>
    </xf>
    <xf numFmtId="167" fontId="0" fillId="4" borderId="1" xfId="0" applyFont="true" applyBorder="true" applyAlignment="true" applyProtection="true">
      <alignment horizontal="center" vertical="bottom" textRotation="0" wrapText="true" indent="0" shrinkToFit="false"/>
      <protection locked="true" hidden="false"/>
    </xf>
    <xf numFmtId="165" fontId="0" fillId="4" borderId="1" xfId="0" applyFont="true" applyBorder="true" applyAlignment="true" applyProtection="true">
      <alignment horizontal="center" vertical="bottom" textRotation="0" wrapText="true" indent="0" shrinkToFit="false"/>
      <protection locked="true" hidden="false"/>
    </xf>
    <xf numFmtId="168" fontId="6" fillId="0" borderId="1" xfId="0" applyFont="true" applyBorder="true" applyAlignment="true" applyProtection="true">
      <alignment horizontal="center" vertical="center" textRotation="0" wrapText="false" indent="0" shrinkToFit="false"/>
      <protection locked="true" hidden="false"/>
    </xf>
    <xf numFmtId="165" fontId="6" fillId="0" borderId="1" xfId="0" applyFont="true" applyBorder="true" applyAlignment="true" applyProtection="true">
      <alignment horizontal="center" vertical="center" textRotation="0" wrapText="false" indent="0" shrinkToFit="false"/>
      <protection locked="true" hidden="false"/>
    </xf>
    <xf numFmtId="165" fontId="0" fillId="0" borderId="1" xfId="0" applyFont="true" applyBorder="true" applyAlignment="true" applyProtection="true">
      <alignment horizontal="left" vertical="bottom" textRotation="0" wrapText="true" indent="0" shrinkToFit="false"/>
      <protection locked="true" hidden="false"/>
    </xf>
    <xf numFmtId="165" fontId="6" fillId="4" borderId="1" xfId="0" applyFont="true" applyBorder="true" applyAlignment="true" applyProtection="true">
      <alignment horizontal="center" vertical="center" textRotation="0" wrapText="false" indent="0" shrinkToFit="false"/>
      <protection locked="true" hidden="false"/>
    </xf>
    <xf numFmtId="165" fontId="0" fillId="0" borderId="1" xfId="0" applyFont="true" applyBorder="true" applyAlignment="true" applyProtection="true">
      <alignment horizontal="center" vertical="bottom" textRotation="0" wrapText="false" indent="0" shrinkToFit="false"/>
      <protection locked="true" hidden="false"/>
    </xf>
    <xf numFmtId="167" fontId="0" fillId="4" borderId="1" xfId="0" applyFont="true" applyBorder="true" applyAlignment="true" applyProtection="true">
      <alignment horizontal="center" vertical="bottom" textRotation="0" wrapText="false" indent="0" shrinkToFit="false"/>
      <protection locked="true" hidden="false"/>
    </xf>
    <xf numFmtId="164" fontId="9" fillId="4" borderId="1" xfId="0" applyFont="true" applyBorder="true" applyAlignment="true" applyProtection="true">
      <alignment horizontal="general" vertical="bottom" textRotation="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false" indent="0" shrinkToFit="false"/>
      <protection locked="true" hidden="false"/>
    </xf>
    <xf numFmtId="164" fontId="10" fillId="7" borderId="1" xfId="0" applyFont="true" applyBorder="true" applyAlignment="true" applyProtection="true">
      <alignment horizontal="center" vertical="bottom" textRotation="0" wrapText="true" indent="0" shrinkToFit="false"/>
      <protection locked="true" hidden="false"/>
    </xf>
    <xf numFmtId="169" fontId="8" fillId="7" borderId="1" xfId="0" applyFont="true" applyBorder="true" applyAlignment="true" applyProtection="true">
      <alignment horizontal="center" vertical="center" textRotation="0" wrapText="true" indent="0" shrinkToFit="false"/>
      <protection locked="true" hidden="false"/>
    </xf>
    <xf numFmtId="170" fontId="8" fillId="7" borderId="1" xfId="0" applyFont="true" applyBorder="true" applyAlignment="true" applyProtection="true">
      <alignment horizontal="center" vertical="center" textRotation="0" wrapText="true" indent="0" shrinkToFit="false"/>
      <protection locked="true" hidden="false"/>
    </xf>
    <xf numFmtId="171" fontId="6" fillId="0" borderId="1" xfId="0" applyFont="true" applyBorder="true" applyAlignment="true" applyProtection="true">
      <alignment horizontal="center" vertical="center" textRotation="0" wrapText="false" indent="0" shrinkToFit="false"/>
      <protection locked="true" hidden="false"/>
    </xf>
    <xf numFmtId="164" fontId="6" fillId="4" borderId="5" xfId="0" applyFont="true" applyBorder="true" applyAlignment="true" applyProtection="true">
      <alignment horizontal="center" vertical="bottom" textRotation="0" wrapText="false" indent="0" shrinkToFit="false"/>
      <protection locked="true" hidden="false"/>
    </xf>
    <xf numFmtId="172" fontId="6" fillId="0" borderId="1" xfId="0" applyFont="true" applyBorder="true" applyAlignment="true" applyProtection="true">
      <alignment horizontal="center" vertical="center" textRotation="0" wrapText="false" indent="0" shrinkToFit="false"/>
      <protection locked="true" hidden="false"/>
    </xf>
    <xf numFmtId="169" fontId="6" fillId="0" borderId="1" xfId="0" applyFont="true" applyBorder="true" applyAlignment="true" applyProtection="true">
      <alignment horizontal="center" vertical="center" textRotation="0" wrapText="false" indent="0" shrinkToFit="false"/>
      <protection locked="true" hidden="false"/>
    </xf>
    <xf numFmtId="173" fontId="6" fillId="0" borderId="1" xfId="0" applyFont="true" applyBorder="true" applyAlignment="true" applyProtection="true">
      <alignment horizontal="center" vertical="center" textRotation="0" wrapText="false" indent="0" shrinkToFit="false"/>
      <protection locked="true" hidden="false"/>
    </xf>
    <xf numFmtId="173" fontId="6" fillId="0" borderId="4" xfId="0" applyFont="true" applyBorder="true" applyAlignment="true" applyProtection="true">
      <alignment horizontal="center" vertical="center" textRotation="0" wrapText="false" indent="0" shrinkToFit="false"/>
      <protection locked="true" hidden="false"/>
    </xf>
    <xf numFmtId="166" fontId="6" fillId="4" borderId="5" xfId="0" applyFont="true" applyBorder="true" applyAlignment="true" applyProtection="true">
      <alignment horizontal="center" vertical="bottom" textRotation="0" wrapText="false" indent="0" shrinkToFit="false"/>
      <protection locked="true" hidden="false"/>
    </xf>
    <xf numFmtId="164" fontId="8" fillId="2" borderId="2" xfId="0" applyFont="true" applyBorder="true" applyAlignment="true" applyProtection="true">
      <alignment horizontal="center" vertical="center" textRotation="0" wrapText="true" indent="0" shrinkToFit="false"/>
      <protection locked="true" hidden="false"/>
    </xf>
    <xf numFmtId="164" fontId="8" fillId="2" borderId="6"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9" fontId="8" fillId="2" borderId="1" xfId="0" applyFont="true" applyBorder="true" applyAlignment="true" applyProtection="true">
      <alignment horizontal="center" vertical="center" textRotation="0" wrapText="false" indent="0" shrinkToFit="false"/>
      <protection locked="true" hidden="false"/>
    </xf>
    <xf numFmtId="165" fontId="8" fillId="2" borderId="1" xfId="0" applyFont="true" applyBorder="true" applyAlignment="true" applyProtection="true">
      <alignment horizontal="center" vertical="center" textRotation="0" wrapText="false" indent="0" shrinkToFit="false"/>
      <protection locked="true" hidden="false"/>
    </xf>
    <xf numFmtId="170" fontId="6" fillId="0" borderId="0" xfId="0" applyFont="true" applyBorder="false" applyAlignment="true" applyProtection="true">
      <alignment horizontal="general" vertical="center" textRotation="0" wrapText="false" indent="0" shrinkToFit="false"/>
      <protection locked="true" hidden="false"/>
    </xf>
    <xf numFmtId="169" fontId="6" fillId="0" borderId="0" xfId="0" applyFont="true" applyBorder="false" applyAlignment="true" applyProtection="true">
      <alignment horizontal="general" vertical="center" textRotation="0" wrapText="false" indent="0" shrinkToFit="false"/>
      <protection locked="true" hidden="false"/>
    </xf>
    <xf numFmtId="169" fontId="6" fillId="0" borderId="0" xfId="0" applyFont="true" applyBorder="false" applyAlignment="true" applyProtection="true">
      <alignment horizontal="center" vertical="center" textRotation="0" wrapText="false" indent="0" shrinkToFit="false"/>
      <protection locked="true" hidden="false"/>
    </xf>
    <xf numFmtId="174" fontId="6" fillId="0" borderId="0" xfId="0" applyFont="true" applyBorder="false" applyAlignment="true" applyProtection="true">
      <alignment horizontal="center" vertical="center" textRotation="0" wrapText="false" indent="0" shrinkToFit="false"/>
      <protection locked="true" hidden="false"/>
    </xf>
    <xf numFmtId="173" fontId="6" fillId="0" borderId="7" xfId="0" applyFont="true" applyBorder="true" applyAlignment="true" applyProtection="true">
      <alignment horizontal="center" vertical="center" textRotation="0" wrapText="false" indent="0" shrinkToFit="false"/>
      <protection locked="true" hidden="false"/>
    </xf>
    <xf numFmtId="164" fontId="4" fillId="2" borderId="8"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9" xfId="0" applyFont="true" applyBorder="true" applyAlignment="true" applyProtection="true">
      <alignment horizontal="center"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center" vertical="bottom" textRotation="0" wrapText="false" indent="0" shrinkToFit="false"/>
      <protection locked="true" hidden="false"/>
    </xf>
    <xf numFmtId="164" fontId="11" fillId="0" borderId="9" xfId="0" applyFont="true" applyBorder="true" applyAlignment="true" applyProtection="true">
      <alignment horizontal="center" vertical="bottom" textRotation="0" wrapText="true" indent="0" shrinkToFit="false"/>
      <protection locked="true" hidden="false"/>
    </xf>
    <xf numFmtId="164" fontId="13" fillId="0" borderId="10" xfId="0" applyFont="true" applyBorder="true" applyAlignment="true" applyProtection="true">
      <alignment horizontal="left" vertical="bottom" textRotation="0" wrapText="false" indent="0" shrinkToFit="false"/>
      <protection locked="true" hidden="false"/>
    </xf>
    <xf numFmtId="164" fontId="13" fillId="0" borderId="9" xfId="0" applyFont="true" applyBorder="true" applyAlignment="true" applyProtection="true">
      <alignment horizontal="left" vertical="bottom" textRotation="0" wrapText="false" indent="0" shrinkToFit="false"/>
      <protection locked="true" hidden="false"/>
    </xf>
    <xf numFmtId="164" fontId="0" fillId="0" borderId="10" xfId="0" applyFont="true" applyBorder="true" applyAlignment="true" applyProtection="true">
      <alignment horizontal="left" vertical="bottom" textRotation="0" wrapText="true" indent="0" shrinkToFit="false"/>
      <protection locked="true" hidden="false"/>
    </xf>
    <xf numFmtId="164" fontId="4" fillId="0" borderId="10" xfId="0" applyFont="true" applyBorder="true" applyAlignment="true" applyProtection="true">
      <alignment horizontal="left" vertical="bottom" textRotation="0" wrapText="true" indent="0" shrinkToFit="false"/>
      <protection locked="true" hidden="false"/>
    </xf>
    <xf numFmtId="164" fontId="4" fillId="0" borderId="9" xfId="0" applyFont="true" applyBorder="true" applyAlignment="true" applyProtection="true">
      <alignment horizontal="left" vertical="bottom" textRotation="0" wrapText="true" indent="0" shrinkToFit="false"/>
      <protection locked="true" hidden="false"/>
    </xf>
    <xf numFmtId="164" fontId="11" fillId="0" borderId="9" xfId="0" applyFont="true" applyBorder="true" applyAlignment="true" applyProtection="true">
      <alignment horizontal="center" vertical="center" textRotation="0" wrapText="false" indent="0" shrinkToFit="false"/>
      <protection locked="true" hidden="false"/>
    </xf>
    <xf numFmtId="164" fontId="11" fillId="0" borderId="9" xfId="0" applyFont="true" applyBorder="true" applyAlignment="true" applyProtection="true">
      <alignment horizontal="left" vertical="bottom" textRotation="0" wrapText="false" indent="0" shrinkToFit="false"/>
      <protection locked="true" hidden="false"/>
    </xf>
    <xf numFmtId="175" fontId="11" fillId="0" borderId="9" xfId="0" applyFont="true" applyBorder="true" applyAlignment="true" applyProtection="true">
      <alignment horizontal="left" vertical="bottom" textRotation="0" wrapText="false" indent="0" shrinkToFit="false"/>
      <protection locked="true" hidden="false"/>
    </xf>
    <xf numFmtId="175" fontId="11" fillId="0" borderId="9" xfId="0" applyFont="true" applyBorder="true" applyAlignment="true" applyProtection="true">
      <alignment horizontal="center" vertical="bottom" textRotation="0" wrapText="false" indent="0" shrinkToFit="false"/>
      <protection locked="true" hidden="false"/>
    </xf>
    <xf numFmtId="175" fontId="11" fillId="0" borderId="9" xfId="0" applyFont="true" applyBorder="true" applyAlignment="true" applyProtection="true">
      <alignment horizontal="general" vertical="bottom" textRotation="0" wrapText="false" indent="0" shrinkToFit="false"/>
      <protection locked="true" hidden="false"/>
    </xf>
    <xf numFmtId="164" fontId="11" fillId="4" borderId="9" xfId="0" applyFont="true" applyBorder="true" applyAlignment="true" applyProtection="true">
      <alignment horizontal="left" vertical="bottom" textRotation="0" wrapText="false" indent="0" shrinkToFit="false"/>
      <protection locked="true" hidden="false"/>
    </xf>
    <xf numFmtId="175" fontId="11" fillId="4" borderId="9" xfId="0" applyFont="true" applyBorder="true" applyAlignment="true" applyProtection="true">
      <alignment horizontal="left" vertical="bottom" textRotation="0" wrapText="false" indent="0" shrinkToFit="false"/>
      <protection locked="true" hidden="false"/>
    </xf>
    <xf numFmtId="164" fontId="12" fillId="0" borderId="9" xfId="0" applyFont="true" applyBorder="true" applyAlignment="true" applyProtection="true">
      <alignment horizontal="right" vertical="bottom" textRotation="0" wrapText="false" indent="0" shrinkToFit="false"/>
      <protection locked="true" hidden="false"/>
    </xf>
    <xf numFmtId="175" fontId="12" fillId="0" borderId="9" xfId="0" applyFont="true" applyBorder="true" applyAlignment="true" applyProtection="true">
      <alignment horizontal="right" vertical="bottom" textRotation="0" wrapText="false" indent="0" shrinkToFit="false"/>
      <protection locked="true" hidden="false"/>
    </xf>
    <xf numFmtId="175" fontId="12" fillId="0" borderId="9" xfId="0" applyFont="true" applyBorder="true" applyAlignment="true" applyProtection="true">
      <alignment horizontal="general" vertical="bottom" textRotation="0" wrapText="false" indent="0" shrinkToFit="false"/>
      <protection locked="true" hidden="false"/>
    </xf>
    <xf numFmtId="164" fontId="15" fillId="8" borderId="8" xfId="0" applyFont="true" applyBorder="true" applyAlignment="true" applyProtection="true">
      <alignment horizontal="center" vertical="center" textRotation="0" wrapText="false" indent="0" shrinkToFit="false"/>
      <protection locked="true" hidden="false"/>
    </xf>
    <xf numFmtId="164" fontId="7" fillId="2" borderId="8" xfId="0" applyFont="true" applyBorder="true" applyAlignment="true" applyProtection="true">
      <alignment horizontal="center" vertical="center" textRotation="0" wrapText="false" indent="0" shrinkToFit="false"/>
      <protection locked="true" hidden="false"/>
    </xf>
    <xf numFmtId="164" fontId="8" fillId="2" borderId="8" xfId="0" applyFont="true" applyBorder="true" applyAlignment="true" applyProtection="true">
      <alignment horizontal="center" vertical="center" textRotation="0" wrapText="false" indent="0" shrinkToFit="false"/>
      <protection locked="true" hidden="false"/>
    </xf>
    <xf numFmtId="164" fontId="6" fillId="0" borderId="11" xfId="0" applyFont="true" applyBorder="true" applyAlignment="true" applyProtection="true">
      <alignment horizontal="left" vertical="center" textRotation="0" wrapText="false" indent="0" shrinkToFit="false"/>
      <protection locked="true" hidden="false"/>
    </xf>
    <xf numFmtId="164" fontId="6" fillId="0" borderId="12" xfId="0" applyFont="true" applyBorder="true" applyAlignment="true" applyProtection="true">
      <alignment horizontal="left" vertical="center" textRotation="0" wrapText="false" indent="0" shrinkToFit="false"/>
      <protection locked="true" hidden="false"/>
    </xf>
    <xf numFmtId="164" fontId="6" fillId="0" borderId="13" xfId="0" applyFont="true" applyBorder="true" applyAlignment="true" applyProtection="true">
      <alignment horizontal="left" vertical="center" textRotation="0" wrapText="false" indent="0" shrinkToFit="false"/>
      <protection locked="true" hidden="false"/>
    </xf>
    <xf numFmtId="164" fontId="6" fillId="0" borderId="14" xfId="0" applyFont="true" applyBorder="true" applyAlignment="true" applyProtection="true">
      <alignment horizontal="left" vertical="center" textRotation="0" wrapText="false" indent="0" shrinkToFit="false"/>
      <protection locked="true" hidden="false"/>
    </xf>
    <xf numFmtId="164" fontId="6" fillId="0" borderId="15" xfId="0" applyFont="true" applyBorder="true" applyAlignment="true" applyProtection="true">
      <alignment horizontal="left" vertical="center" textRotation="0" wrapText="false" indent="0" shrinkToFit="false"/>
      <protection locked="true" hidden="false"/>
    </xf>
    <xf numFmtId="164" fontId="8" fillId="0" borderId="16" xfId="0" applyFont="true" applyBorder="true" applyAlignment="true" applyProtection="true">
      <alignment horizontal="center" vertical="center" textRotation="0" wrapText="false" indent="0" shrinkToFit="false"/>
      <protection locked="true" hidden="false"/>
    </xf>
    <xf numFmtId="164" fontId="6" fillId="0" borderId="17" xfId="0" applyFont="true" applyBorder="true" applyAlignment="true" applyProtection="true">
      <alignment horizontal="general" vertical="center" textRotation="0" wrapText="false" indent="0" shrinkToFit="false"/>
      <protection locked="true" hidden="false"/>
    </xf>
    <xf numFmtId="176" fontId="6" fillId="0" borderId="18" xfId="0" applyFont="true" applyBorder="true" applyAlignment="true" applyProtection="true">
      <alignment horizontal="center" vertical="center" textRotation="0" wrapText="false" indent="0" shrinkToFit="false"/>
      <protection locked="true" hidden="false"/>
    </xf>
    <xf numFmtId="164" fontId="8" fillId="0" borderId="19" xfId="0" applyFont="true" applyBorder="true" applyAlignment="true" applyProtection="true">
      <alignment horizontal="center" vertical="center" textRotation="0" wrapText="false" indent="0" shrinkToFit="false"/>
      <protection locked="true" hidden="false"/>
    </xf>
    <xf numFmtId="164" fontId="6" fillId="0" borderId="20" xfId="0" applyFont="true" applyBorder="true" applyAlignment="true" applyProtection="true">
      <alignment horizontal="general" vertical="center" textRotation="0" wrapText="false" indent="0" shrinkToFit="false"/>
      <protection locked="true" hidden="false"/>
    </xf>
    <xf numFmtId="164" fontId="6" fillId="0" borderId="21" xfId="0" applyFont="true" applyBorder="true" applyAlignment="true" applyProtection="true">
      <alignment horizontal="center" vertical="center" textRotation="0" wrapText="true" indent="0" shrinkToFit="false"/>
      <protection locked="true" hidden="false"/>
    </xf>
    <xf numFmtId="164" fontId="8" fillId="0" borderId="22" xfId="0" applyFont="true" applyBorder="true" applyAlignment="true" applyProtection="true">
      <alignment horizontal="center" vertical="center" textRotation="0" wrapText="false" indent="0" shrinkToFit="false"/>
      <protection locked="true" hidden="false"/>
    </xf>
    <xf numFmtId="164" fontId="6" fillId="0" borderId="23" xfId="0" applyFont="true" applyBorder="true" applyAlignment="true" applyProtection="true">
      <alignment horizontal="general" vertical="center" textRotation="0" wrapText="false" indent="0" shrinkToFit="false"/>
      <protection locked="true" hidden="false"/>
    </xf>
    <xf numFmtId="164" fontId="6" fillId="0" borderId="24" xfId="0" applyFont="true" applyBorder="true" applyAlignment="true" applyProtection="true">
      <alignment horizontal="center" vertical="center" textRotation="0" wrapText="true" indent="0" shrinkToFit="false"/>
      <protection locked="true" hidden="false"/>
    </xf>
    <xf numFmtId="164" fontId="8" fillId="2" borderId="25" xfId="0" applyFont="true" applyBorder="true" applyAlignment="true" applyProtection="true">
      <alignment horizontal="center" vertical="center" textRotation="0" wrapText="false" indent="0" shrinkToFit="false"/>
      <protection locked="true" hidden="false"/>
    </xf>
    <xf numFmtId="164" fontId="6" fillId="4" borderId="26" xfId="0" applyFont="true" applyBorder="true" applyAlignment="true" applyProtection="true">
      <alignment horizontal="center" vertical="center" textRotation="0" wrapText="false" indent="0" shrinkToFit="false"/>
      <protection locked="true" hidden="false"/>
    </xf>
    <xf numFmtId="164" fontId="6" fillId="4" borderId="27" xfId="0" applyFont="true" applyBorder="true" applyAlignment="true" applyProtection="true">
      <alignment horizontal="center" vertical="center" textRotation="0" wrapText="false" indent="0" shrinkToFit="false"/>
      <protection locked="true" hidden="false"/>
    </xf>
    <xf numFmtId="177" fontId="6" fillId="0" borderId="8"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6" fillId="0" borderId="28" xfId="0" applyFont="true" applyBorder="true" applyAlignment="true" applyProtection="true">
      <alignment horizontal="general" vertical="center" textRotation="0" wrapText="false" indent="0" shrinkToFit="false"/>
      <protection locked="true" hidden="false"/>
    </xf>
    <xf numFmtId="164" fontId="8" fillId="0" borderId="29" xfId="0" applyFont="true" applyBorder="true" applyAlignment="true" applyProtection="true">
      <alignment horizontal="center" vertical="center" textRotation="0" wrapText="true" indent="0" shrinkToFit="false"/>
      <protection locked="true" hidden="false"/>
    </xf>
    <xf numFmtId="164" fontId="6" fillId="0" borderId="30" xfId="0" applyFont="true" applyBorder="true" applyAlignment="true" applyProtection="true">
      <alignment horizontal="general" vertical="center" textRotation="0" wrapText="false" indent="0" shrinkToFit="false"/>
      <protection locked="true" hidden="false"/>
    </xf>
    <xf numFmtId="168" fontId="8" fillId="0" borderId="29" xfId="0" applyFont="true" applyBorder="true" applyAlignment="true" applyProtection="true">
      <alignment horizontal="center" vertical="center" textRotation="0" wrapText="false" indent="0" shrinkToFit="false"/>
      <protection locked="true" hidden="false"/>
    </xf>
    <xf numFmtId="168" fontId="6" fillId="0" borderId="18" xfId="0" applyFont="true" applyBorder="true" applyAlignment="true" applyProtection="true">
      <alignment horizontal="center" vertical="center" textRotation="0" wrapText="false" indent="0" shrinkToFit="false"/>
      <protection locked="true" hidden="false"/>
    </xf>
    <xf numFmtId="178" fontId="6" fillId="0" borderId="24" xfId="0" applyFont="true" applyBorder="true" applyAlignment="true" applyProtection="true">
      <alignment horizontal="center" vertical="center" textRotation="0" wrapText="false" indent="0" shrinkToFit="false"/>
      <protection locked="true" hidden="false"/>
    </xf>
    <xf numFmtId="164" fontId="6" fillId="2" borderId="8" xfId="0" applyFont="true" applyBorder="true" applyAlignment="true" applyProtection="true">
      <alignment horizontal="general" vertical="center" textRotation="0" wrapText="false" indent="0" shrinkToFit="false"/>
      <protection locked="true" hidden="false"/>
    </xf>
    <xf numFmtId="164" fontId="6" fillId="2" borderId="8" xfId="0" applyFont="true" applyBorder="true" applyAlignment="true" applyProtection="true">
      <alignment horizontal="center" vertical="center" textRotation="0" wrapText="false" indent="0" shrinkToFit="false"/>
      <protection locked="true" hidden="false"/>
    </xf>
    <xf numFmtId="179" fontId="6" fillId="0" borderId="17" xfId="0" applyFont="true" applyBorder="true" applyAlignment="true" applyProtection="true">
      <alignment horizontal="center" vertical="center" textRotation="0" wrapText="false" indent="0" shrinkToFit="false"/>
      <protection locked="true" hidden="false"/>
    </xf>
    <xf numFmtId="179" fontId="6" fillId="0" borderId="20" xfId="0" applyFont="true" applyBorder="true" applyAlignment="true" applyProtection="true">
      <alignment horizontal="center" vertical="center" textRotation="0" wrapText="false" indent="0" shrinkToFit="false"/>
      <protection locked="true" hidden="false"/>
    </xf>
    <xf numFmtId="168" fontId="6" fillId="0" borderId="21" xfId="0" applyFont="true" applyBorder="true" applyAlignment="true" applyProtection="true">
      <alignment horizontal="center" vertical="center" textRotation="0" wrapText="false" indent="0" shrinkToFit="false"/>
      <protection locked="true" hidden="false"/>
    </xf>
    <xf numFmtId="164" fontId="6" fillId="0" borderId="31" xfId="0" applyFont="true" applyBorder="true" applyAlignment="true" applyProtection="true">
      <alignment horizontal="general" vertical="center" textRotation="0" wrapText="false" indent="0" shrinkToFit="false"/>
      <protection locked="true" hidden="false"/>
    </xf>
    <xf numFmtId="164" fontId="8" fillId="2" borderId="8" xfId="0" applyFont="true" applyBorder="true" applyAlignment="true" applyProtection="true">
      <alignment horizontal="general" vertical="center" textRotation="0" wrapText="false" indent="0" shrinkToFit="false"/>
      <protection locked="true" hidden="false"/>
    </xf>
    <xf numFmtId="168" fontId="8" fillId="0" borderId="8" xfId="0" applyFont="true" applyBorder="true" applyAlignment="true" applyProtection="true">
      <alignment horizontal="center" vertical="center" textRotation="0" wrapText="false" indent="0" shrinkToFit="false"/>
      <protection locked="true" hidden="false"/>
    </xf>
    <xf numFmtId="164" fontId="6" fillId="2" borderId="25" xfId="0" applyFont="true" applyBorder="true" applyAlignment="true" applyProtection="true">
      <alignment horizontal="center" vertical="center" textRotation="0" wrapText="false" indent="0" shrinkToFit="false"/>
      <protection locked="true" hidden="false"/>
    </xf>
    <xf numFmtId="179" fontId="6" fillId="4" borderId="17" xfId="0" applyFont="true" applyBorder="true" applyAlignment="true" applyProtection="true">
      <alignment horizontal="center" vertical="center" textRotation="0" wrapText="false" indent="0" shrinkToFit="false"/>
      <protection locked="true" hidden="false"/>
    </xf>
    <xf numFmtId="165" fontId="6" fillId="4" borderId="18" xfId="0" applyFont="true" applyBorder="true" applyAlignment="true" applyProtection="true">
      <alignment horizontal="center" vertical="center" textRotation="0" wrapText="false" indent="0" shrinkToFit="false"/>
      <protection locked="true" hidden="false"/>
    </xf>
    <xf numFmtId="164" fontId="8" fillId="0" borderId="32" xfId="0" applyFont="true" applyBorder="true" applyAlignment="true" applyProtection="true">
      <alignment horizontal="center" vertical="center" textRotation="0" wrapText="false" indent="0" shrinkToFit="false"/>
      <protection locked="true" hidden="false"/>
    </xf>
    <xf numFmtId="179" fontId="6" fillId="0" borderId="31" xfId="0" applyFont="true" applyBorder="true" applyAlignment="true" applyProtection="true">
      <alignment horizontal="center" vertical="center" textRotation="0" wrapText="false" indent="0" shrinkToFit="false"/>
      <protection locked="true" hidden="false"/>
    </xf>
    <xf numFmtId="165" fontId="6" fillId="0" borderId="18" xfId="0" applyFont="true" applyBorder="true" applyAlignment="true" applyProtection="true">
      <alignment horizontal="center" vertical="center" textRotation="0" wrapText="false" indent="0" shrinkToFit="false"/>
      <protection locked="true" hidden="false"/>
    </xf>
    <xf numFmtId="179" fontId="8" fillId="0" borderId="8" xfId="0" applyFont="true" applyBorder="true" applyAlignment="true" applyProtection="true">
      <alignment horizontal="center" vertical="center" textRotation="0" wrapText="false" indent="0" shrinkToFit="false"/>
      <protection locked="true" hidden="false"/>
    </xf>
    <xf numFmtId="165" fontId="8" fillId="0" borderId="8" xfId="0" applyFont="true" applyBorder="true" applyAlignment="true" applyProtection="true">
      <alignment horizontal="center" vertical="center" textRotation="0" wrapText="false" indent="0" shrinkToFit="false"/>
      <protection locked="true" hidden="false"/>
    </xf>
    <xf numFmtId="179" fontId="6" fillId="4" borderId="20" xfId="0" applyFont="true" applyBorder="true" applyAlignment="true" applyProtection="true">
      <alignment horizontal="center" vertical="center" textRotation="0" wrapText="false" indent="0" shrinkToFit="false"/>
      <protection locked="true" hidden="false"/>
    </xf>
    <xf numFmtId="179" fontId="6" fillId="6" borderId="20" xfId="0" applyFont="true" applyBorder="true" applyAlignment="true" applyProtection="true">
      <alignment horizontal="center" vertical="center" textRotation="0" wrapText="false" indent="0" shrinkToFit="false"/>
      <protection locked="true" hidden="false"/>
    </xf>
    <xf numFmtId="179" fontId="6" fillId="4" borderId="31" xfId="0" applyFont="true" applyBorder="true" applyAlignment="true" applyProtection="true">
      <alignment horizontal="center" vertical="center" textRotation="0" wrapText="false" indent="0" shrinkToFit="false"/>
      <protection locked="true" hidden="false"/>
    </xf>
    <xf numFmtId="179" fontId="6" fillId="0" borderId="8" xfId="0" applyFont="true" applyBorder="true" applyAlignment="true" applyProtection="true">
      <alignment horizontal="center" vertical="center" textRotation="0" wrapText="false" indent="0" shrinkToFit="false"/>
      <protection locked="true" hidden="false"/>
    </xf>
    <xf numFmtId="168" fontId="6" fillId="0" borderId="8" xfId="0" applyFont="true" applyBorder="true" applyAlignment="true" applyProtection="true">
      <alignment horizontal="center" vertical="center" textRotation="0" wrapText="false" indent="0" shrinkToFit="false"/>
      <protection locked="true" hidden="false"/>
    </xf>
    <xf numFmtId="164" fontId="16" fillId="0" borderId="33" xfId="0" applyFont="true" applyBorder="true" applyAlignment="true" applyProtection="true">
      <alignment horizontal="general" vertical="center" textRotation="0" wrapText="true" indent="0" shrinkToFit="false"/>
      <protection locked="true" hidden="false"/>
    </xf>
    <xf numFmtId="164" fontId="16" fillId="0" borderId="0" xfId="0" applyFont="true" applyBorder="true" applyAlignment="true" applyProtection="true">
      <alignment horizontal="general" vertical="center" textRotation="0" wrapText="true" indent="0" shrinkToFit="false"/>
      <protection locked="true" hidden="false"/>
    </xf>
    <xf numFmtId="164" fontId="18" fillId="0" borderId="0" xfId="0" applyFont="true" applyBorder="true" applyAlignment="true" applyProtection="true">
      <alignment horizontal="general" vertical="center" textRotation="0" wrapText="true" indent="0" shrinkToFit="false"/>
      <protection locked="true" hidden="false"/>
    </xf>
    <xf numFmtId="164" fontId="6" fillId="0" borderId="17" xfId="0" applyFont="true" applyBorder="true" applyAlignment="true" applyProtection="true">
      <alignment horizontal="general" vertical="center" textRotation="0" wrapText="true" indent="0" shrinkToFit="false"/>
      <protection locked="true" hidden="false"/>
    </xf>
    <xf numFmtId="165" fontId="6" fillId="0" borderId="28" xfId="0" applyFont="true" applyBorder="true" applyAlignment="true" applyProtection="true">
      <alignment horizontal="center" vertical="center" textRotation="0" wrapText="false" indent="0" shrinkToFit="false"/>
      <protection locked="true" hidden="false"/>
    </xf>
    <xf numFmtId="165" fontId="6" fillId="0" borderId="21" xfId="0" applyFont="true" applyBorder="true" applyAlignment="true" applyProtection="true">
      <alignment horizontal="center" vertical="center" textRotation="0" wrapText="false" indent="0" shrinkToFit="false"/>
      <protection locked="true" hidden="false"/>
    </xf>
    <xf numFmtId="164" fontId="6" fillId="0" borderId="34" xfId="0" applyFont="true" applyBorder="true" applyAlignment="true" applyProtection="true">
      <alignment horizontal="general" vertical="center" textRotation="0" wrapText="false" indent="0" shrinkToFit="false"/>
      <protection locked="true" hidden="false"/>
    </xf>
    <xf numFmtId="165" fontId="6" fillId="0" borderId="35" xfId="0" applyFont="true" applyBorder="true" applyAlignment="true" applyProtection="true">
      <alignment horizontal="center" vertical="center" textRotation="0" wrapText="false" indent="0" shrinkToFit="false"/>
      <protection locked="true" hidden="false"/>
    </xf>
    <xf numFmtId="164" fontId="8" fillId="2" borderId="8" xfId="0" applyFont="true" applyBorder="tru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5"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5" fontId="6" fillId="0" borderId="36" xfId="0"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6" fillId="0" borderId="37" xfId="0" applyFont="true" applyBorder="true" applyAlignment="true" applyProtection="true">
      <alignment horizontal="left" vertical="center" textRotation="0" wrapText="true" indent="0" shrinkToFit="false"/>
      <protection locked="true" hidden="false"/>
    </xf>
    <xf numFmtId="164" fontId="6" fillId="0" borderId="31" xfId="0" applyFont="true" applyBorder="true" applyAlignment="true" applyProtection="true">
      <alignment horizontal="general" vertical="center" textRotation="0" wrapText="true" indent="0" shrinkToFit="false"/>
      <protection locked="true" hidden="false"/>
    </xf>
    <xf numFmtId="165" fontId="6" fillId="0" borderId="8" xfId="0" applyFont="true" applyBorder="true" applyAlignment="true" applyProtection="true">
      <alignment horizontal="center" vertical="center" textRotation="0" wrapText="false" indent="0" shrinkToFit="false"/>
      <protection locked="true" hidden="false"/>
    </xf>
    <xf numFmtId="164" fontId="8" fillId="0" borderId="33" xfId="0" applyFont="true" applyBorder="true" applyAlignment="true" applyProtection="true">
      <alignment horizontal="left" vertical="bottom" textRotation="0" wrapText="true" indent="0" shrinkToFit="false"/>
      <protection locked="true" hidden="false"/>
    </xf>
    <xf numFmtId="164" fontId="8" fillId="0" borderId="38" xfId="0" applyFont="true" applyBorder="true" applyAlignment="true" applyProtection="true">
      <alignment horizontal="center" vertical="center" textRotation="0" wrapText="false" indent="0" shrinkToFit="false"/>
      <protection locked="true" hidden="false"/>
    </xf>
    <xf numFmtId="164" fontId="6" fillId="0" borderId="37" xfId="0" applyFont="true" applyBorder="true" applyAlignment="true" applyProtection="true">
      <alignment horizontal="general" vertical="center" textRotation="0" wrapText="false" indent="0" shrinkToFit="false"/>
      <protection locked="true" hidden="false"/>
    </xf>
    <xf numFmtId="179" fontId="6" fillId="0" borderId="37" xfId="0" applyFont="true" applyBorder="true" applyAlignment="true" applyProtection="true">
      <alignment horizontal="center" vertical="center" textRotation="0" wrapText="false" indent="0" shrinkToFit="false"/>
      <protection locked="true" hidden="false"/>
    </xf>
    <xf numFmtId="165" fontId="6" fillId="0" borderId="39" xfId="0" applyFont="true" applyBorder="true" applyAlignment="true" applyProtection="true">
      <alignment horizontal="center" vertical="center" textRotation="0" wrapText="false" indent="0" shrinkToFit="false"/>
      <protection locked="true" hidden="false"/>
    </xf>
    <xf numFmtId="168" fontId="6" fillId="6" borderId="8"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79" fontId="6" fillId="6" borderId="17" xfId="0" applyFont="true" applyBorder="true" applyAlignment="true" applyProtection="true">
      <alignment horizontal="center" vertical="center" textRotation="0" wrapText="false" indent="0" shrinkToFit="false"/>
      <protection locked="true" hidden="false"/>
    </xf>
    <xf numFmtId="168" fontId="6" fillId="4" borderId="18" xfId="0" applyFont="true" applyBorder="true" applyAlignment="true" applyProtection="true">
      <alignment horizontal="center" vertical="center" textRotation="0" wrapText="false" indent="0" shrinkToFit="false"/>
      <protection locked="true" hidden="false"/>
    </xf>
    <xf numFmtId="168" fontId="6" fillId="4" borderId="21" xfId="0" applyFont="true" applyBorder="true" applyAlignment="true" applyProtection="true">
      <alignment horizontal="center" vertical="center" textRotation="0" wrapText="false" indent="0" shrinkToFit="false"/>
      <protection locked="true" hidden="false"/>
    </xf>
    <xf numFmtId="164" fontId="6" fillId="0" borderId="20" xfId="0" applyFont="true" applyBorder="true" applyAlignment="true" applyProtection="true">
      <alignment horizontal="left" vertical="center" textRotation="0" wrapText="false" indent="0" shrinkToFit="false"/>
      <protection locked="true" hidden="false"/>
    </xf>
    <xf numFmtId="164" fontId="6" fillId="0" borderId="21" xfId="0" applyFont="true" applyBorder="true" applyAlignment="true" applyProtection="true">
      <alignment horizontal="left" vertical="center" textRotation="0" wrapText="false" indent="0" shrinkToFit="false"/>
      <protection locked="true" hidden="false"/>
    </xf>
    <xf numFmtId="164" fontId="6" fillId="4" borderId="20" xfId="0" applyFont="true" applyBorder="true" applyAlignment="true" applyProtection="true">
      <alignment horizontal="left" vertical="center" textRotation="0" wrapText="false" indent="0" shrinkToFit="false"/>
      <protection locked="true" hidden="false"/>
    </xf>
    <xf numFmtId="164" fontId="6" fillId="4" borderId="21" xfId="0" applyFont="true" applyBorder="true" applyAlignment="true" applyProtection="true">
      <alignment horizontal="left" vertical="center" textRotation="0" wrapText="false" indent="0" shrinkToFit="false"/>
      <protection locked="true" hidden="false"/>
    </xf>
    <xf numFmtId="168" fontId="6" fillId="0" borderId="36" xfId="0" applyFont="true" applyBorder="true" applyAlignment="true" applyProtection="true">
      <alignment horizontal="center" vertical="center" textRotation="0" wrapText="false" indent="0" shrinkToFit="false"/>
      <protection locked="true" hidden="false"/>
    </xf>
    <xf numFmtId="164" fontId="8" fillId="2" borderId="40" xfId="0" applyFont="true" applyBorder="true" applyAlignment="true" applyProtection="true">
      <alignment horizontal="general" vertical="center" textRotation="0" wrapText="false" indent="0" shrinkToFit="false"/>
      <protection locked="true" hidden="false"/>
    </xf>
    <xf numFmtId="164" fontId="8" fillId="2" borderId="25" xfId="0" applyFont="true" applyBorder="true" applyAlignment="true" applyProtection="true">
      <alignment horizontal="general" vertical="center" textRotation="0" wrapText="false" indent="0" shrinkToFit="false"/>
      <protection locked="true" hidden="false"/>
    </xf>
    <xf numFmtId="164" fontId="6" fillId="0" borderId="33" xfId="0" applyFont="true" applyBorder="true" applyAlignment="true" applyProtection="true">
      <alignment horizontal="left" vertical="center" textRotation="0" wrapText="true" indent="0" shrinkToFit="false"/>
      <protection locked="true" hidden="false"/>
    </xf>
    <xf numFmtId="179" fontId="6" fillId="0" borderId="0" xfId="0" applyFont="true" applyBorder="false" applyAlignment="true" applyProtection="true">
      <alignment horizontal="center" vertical="center" textRotation="0" wrapText="false" indent="0" shrinkToFit="false"/>
      <protection locked="true" hidden="false"/>
    </xf>
    <xf numFmtId="168" fontId="6"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left" vertical="top" textRotation="0" wrapText="true" indent="0" shrinkToFit="false"/>
      <protection locked="true" hidden="false"/>
    </xf>
    <xf numFmtId="180" fontId="6" fillId="0" borderId="0" xfId="0" applyFont="true" applyBorder="false" applyAlignment="true" applyProtection="true">
      <alignment horizontal="general" vertical="center" textRotation="0" wrapText="false" indent="0" shrinkToFit="false"/>
      <protection locked="true" hidden="false"/>
    </xf>
    <xf numFmtId="180" fontId="20" fillId="0" borderId="0" xfId="0" applyFont="true" applyBorder="false" applyAlignment="true" applyProtection="true">
      <alignment horizontal="general" vertical="center" textRotation="0" wrapText="false" indent="0" shrinkToFit="false"/>
      <protection locked="true" hidden="false"/>
    </xf>
    <xf numFmtId="164" fontId="6" fillId="0" borderId="19" xfId="0" applyFont="true" applyBorder="true" applyAlignment="true" applyProtection="true">
      <alignment horizontal="center" vertical="center" textRotation="0" wrapText="false" indent="0" shrinkToFit="false"/>
      <protection locked="true" hidden="false"/>
    </xf>
    <xf numFmtId="164" fontId="8" fillId="0" borderId="20" xfId="0" applyFont="true" applyBorder="true" applyAlignment="true" applyProtection="true">
      <alignment horizontal="right" vertical="center" textRotation="0" wrapText="false" indent="0" shrinkToFit="false"/>
      <protection locked="true" hidden="false"/>
    </xf>
    <xf numFmtId="165" fontId="6" fillId="6" borderId="8" xfId="0" applyFont="true" applyBorder="true" applyAlignment="true" applyProtection="true">
      <alignment horizontal="center" vertical="center" textRotation="0" wrapText="false" indent="0" shrinkToFit="false"/>
      <protection locked="true" hidden="false"/>
    </xf>
    <xf numFmtId="164" fontId="6" fillId="4" borderId="0"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6" fillId="4" borderId="1" xfId="0" applyFont="true" applyBorder="true" applyAlignment="true" applyProtection="true">
      <alignment horizontal="general" vertical="bottom" textRotation="0" wrapText="false" indent="0" shrinkToFit="false"/>
      <protection locked="true" hidden="false"/>
    </xf>
    <xf numFmtId="181" fontId="6" fillId="4" borderId="1" xfId="0" applyFont="true" applyBorder="true" applyAlignment="true" applyProtection="true">
      <alignment horizontal="center" vertical="bottom" textRotation="0" wrapText="false" indent="0" shrinkToFit="false"/>
      <protection locked="true" hidden="false"/>
    </xf>
    <xf numFmtId="164" fontId="8" fillId="4" borderId="1" xfId="0" applyFont="true" applyBorder="true" applyAlignment="true" applyProtection="true">
      <alignment horizontal="general" vertical="bottom" textRotation="0" wrapText="false" indent="0" shrinkToFit="false"/>
      <protection locked="true" hidden="false"/>
    </xf>
    <xf numFmtId="164" fontId="7" fillId="4" borderId="0" xfId="0" applyFont="true" applyBorder="true" applyAlignment="true" applyProtection="true">
      <alignment horizontal="general" vertical="bottom" textRotation="0" wrapText="true" indent="0" shrinkToFit="false"/>
      <protection locked="true" hidden="false"/>
    </xf>
    <xf numFmtId="164" fontId="7" fillId="9" borderId="1" xfId="0" applyFont="true" applyBorder="true" applyAlignment="true" applyProtection="true">
      <alignment horizontal="center" vertical="center" textRotation="0" wrapText="false" indent="0" shrinkToFit="false"/>
      <protection locked="true" hidden="false"/>
    </xf>
    <xf numFmtId="164" fontId="8" fillId="10" borderId="1" xfId="0" applyFont="true" applyBorder="true" applyAlignment="true" applyProtection="true">
      <alignment horizontal="center"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true" hidden="false"/>
    </xf>
    <xf numFmtId="164" fontId="6" fillId="4" borderId="0" xfId="0" applyFont="true" applyBorder="true" applyAlignment="true" applyProtection="true">
      <alignment horizontal="center" vertical="center" textRotation="0" wrapText="true" indent="0" shrinkToFit="false"/>
      <protection locked="true" hidden="false"/>
    </xf>
    <xf numFmtId="164" fontId="8" fillId="9" borderId="1" xfId="0" applyFont="true" applyBorder="true" applyAlignment="true" applyProtection="true">
      <alignment horizontal="center" vertical="center" textRotation="0" wrapText="false" indent="0" shrinkToFit="false"/>
      <protection locked="true" hidden="false"/>
    </xf>
    <xf numFmtId="164" fontId="8" fillId="2" borderId="2" xfId="0" applyFont="true" applyBorder="true" applyAlignment="true" applyProtection="true">
      <alignment horizontal="center" vertical="center" textRotation="0" wrapText="false" indent="0" shrinkToFit="false"/>
      <protection locked="true" hidden="false"/>
    </xf>
    <xf numFmtId="164" fontId="8" fillId="10" borderId="1" xfId="0" applyFont="true" applyBorder="true" applyAlignment="true" applyProtection="true">
      <alignment horizontal="center" vertical="center" textRotation="0" wrapText="true" indent="0" shrinkToFit="false"/>
      <protection locked="true" hidden="false"/>
    </xf>
    <xf numFmtId="164" fontId="8" fillId="10" borderId="4" xfId="0" applyFont="true" applyBorder="true" applyAlignment="true" applyProtection="true">
      <alignment horizontal="center" vertical="center" textRotation="0" wrapText="false" indent="0" shrinkToFit="false"/>
      <protection locked="true" hidden="false"/>
    </xf>
    <xf numFmtId="164" fontId="6" fillId="4" borderId="4" xfId="0" applyFont="true" applyBorder="true" applyAlignment="true" applyProtection="true">
      <alignment horizontal="center" vertical="bottom" textRotation="0" wrapText="true" indent="0" shrinkToFit="false"/>
      <protection locked="true" hidden="false"/>
    </xf>
    <xf numFmtId="164" fontId="6" fillId="4" borderId="41" xfId="0" applyFont="true" applyBorder="true" applyAlignment="true" applyProtection="true">
      <alignment horizontal="center" vertical="bottom"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8" fillId="10" borderId="41" xfId="0" applyFont="true" applyBorder="true" applyAlignment="true" applyProtection="true">
      <alignment horizontal="center" vertical="center" textRotation="0" wrapText="false" indent="0" shrinkToFit="false"/>
      <protection locked="true" hidden="false"/>
    </xf>
    <xf numFmtId="164" fontId="6" fillId="4" borderId="1" xfId="0" applyFont="true" applyBorder="true" applyAlignment="true" applyProtection="true">
      <alignment horizontal="center" vertical="bottom" textRotation="0" wrapText="true" indent="0" shrinkToFit="false"/>
      <protection locked="true" hidden="false"/>
    </xf>
    <xf numFmtId="164" fontId="8" fillId="10" borderId="42" xfId="0" applyFont="true" applyBorder="true" applyAlignment="true" applyProtection="true">
      <alignment horizontal="center" vertical="center" textRotation="0" wrapText="false" indent="0" shrinkToFit="false"/>
      <protection locked="true" hidden="false"/>
    </xf>
    <xf numFmtId="164" fontId="8" fillId="10" borderId="43" xfId="0" applyFont="true" applyBorder="true" applyAlignment="true" applyProtection="true">
      <alignment horizontal="center" vertical="center" textRotation="0" wrapText="false" indent="0" shrinkToFit="false"/>
      <protection locked="true" hidden="false"/>
    </xf>
    <xf numFmtId="164" fontId="6" fillId="4" borderId="4" xfId="0" applyFont="true" applyBorder="true" applyAlignment="true" applyProtection="true">
      <alignment horizontal="center" vertical="center" textRotation="0" wrapText="false" indent="0" shrinkToFit="false"/>
      <protection locked="true" hidden="false"/>
    </xf>
    <xf numFmtId="164" fontId="8" fillId="4" borderId="41" xfId="0" applyFont="true" applyBorder="true" applyAlignment="true" applyProtection="true">
      <alignment horizontal="center" vertical="center" textRotation="0" wrapText="true" indent="0" shrinkToFit="false"/>
      <protection locked="true" hidden="false"/>
    </xf>
    <xf numFmtId="164" fontId="8" fillId="10" borderId="44" xfId="0" applyFont="true" applyBorder="true" applyAlignment="true" applyProtection="true">
      <alignment horizontal="center" vertical="center" textRotation="0" wrapText="false" indent="0" shrinkToFit="false"/>
      <protection locked="true" hidden="false"/>
    </xf>
    <xf numFmtId="164" fontId="6" fillId="4" borderId="4" xfId="0" applyFont="true" applyBorder="true" applyAlignment="true" applyProtection="true">
      <alignment horizontal="center" vertical="bottom" textRotation="0" wrapText="false" indent="0" shrinkToFit="false"/>
      <protection locked="true" hidden="false"/>
    </xf>
    <xf numFmtId="164" fontId="8" fillId="10" borderId="45" xfId="0" applyFont="true" applyBorder="true" applyAlignment="true" applyProtection="true">
      <alignment horizontal="center" vertical="center" textRotation="0" wrapText="false" indent="0" shrinkToFit="false"/>
      <protection locked="true" hidden="false"/>
    </xf>
    <xf numFmtId="164" fontId="6" fillId="4" borderId="46" xfId="0" applyFont="true" applyBorder="true" applyAlignment="true" applyProtection="true">
      <alignment horizontal="center" vertical="center" textRotation="0" wrapText="true" indent="0" shrinkToFit="false"/>
      <protection locked="true" hidden="false"/>
    </xf>
    <xf numFmtId="164" fontId="8" fillId="4" borderId="46" xfId="0" applyFont="true" applyBorder="true" applyAlignment="true" applyProtection="true">
      <alignment horizontal="center" vertical="center" textRotation="0" wrapText="true" indent="0" shrinkToFit="false"/>
      <protection locked="true" hidden="false"/>
    </xf>
    <xf numFmtId="164" fontId="8" fillId="4" borderId="41" xfId="0" applyFont="true" applyBorder="true" applyAlignment="true" applyProtection="true">
      <alignment horizontal="center" vertical="bottom" textRotation="0" wrapText="false" indent="0" shrinkToFit="false"/>
      <protection locked="true" hidden="false"/>
    </xf>
    <xf numFmtId="164" fontId="8" fillId="10" borderId="47" xfId="0" applyFont="true" applyBorder="true" applyAlignment="true" applyProtection="true">
      <alignment horizontal="center" vertical="center" textRotation="0" wrapText="false" indent="0" shrinkToFit="false"/>
      <protection locked="true" hidden="false"/>
    </xf>
    <xf numFmtId="164" fontId="8" fillId="10" borderId="48" xfId="0" applyFont="true" applyBorder="true" applyAlignment="true" applyProtection="true">
      <alignment horizontal="center" vertical="center" textRotation="0" wrapText="false" indent="0" shrinkToFit="false"/>
      <protection locked="true" hidden="false"/>
    </xf>
    <xf numFmtId="164" fontId="6" fillId="4" borderId="49" xfId="0" applyFont="true" applyBorder="true" applyAlignment="true" applyProtection="true">
      <alignment horizontal="center" vertical="bottom" textRotation="0" wrapText="false" indent="0" shrinkToFit="false"/>
      <protection locked="true" hidden="false"/>
    </xf>
    <xf numFmtId="164" fontId="6" fillId="0" borderId="50" xfId="0" applyFont="true" applyBorder="true" applyAlignment="true" applyProtection="true">
      <alignment horizontal="center" vertical="center" textRotation="0" wrapText="false" indent="0" shrinkToFit="false"/>
      <protection locked="true" hidden="false"/>
    </xf>
    <xf numFmtId="164" fontId="8" fillId="10" borderId="4" xfId="0" applyFont="true" applyBorder="true" applyAlignment="true" applyProtection="true">
      <alignment horizontal="center" vertical="center" textRotation="0" wrapText="true" indent="0" shrinkToFit="false"/>
      <protection locked="true" hidden="false"/>
    </xf>
    <xf numFmtId="164" fontId="6" fillId="4" borderId="4" xfId="0" applyFont="true" applyBorder="true" applyAlignment="true" applyProtection="true">
      <alignment horizontal="center" vertical="center" textRotation="0" wrapText="true" indent="0" shrinkToFit="false"/>
      <protection locked="true" hidden="false"/>
    </xf>
    <xf numFmtId="164" fontId="6" fillId="4" borderId="41" xfId="0" applyFont="true" applyBorder="true" applyAlignment="true" applyProtection="true">
      <alignment horizontal="center" vertical="center" textRotation="0" wrapText="true" indent="0" shrinkToFit="false"/>
      <protection locked="true" hidden="false"/>
    </xf>
    <xf numFmtId="164" fontId="8" fillId="10" borderId="41" xfId="0" applyFont="true" applyBorder="true" applyAlignment="true" applyProtection="true">
      <alignment horizontal="center" vertical="center" textRotation="0" wrapText="true" indent="0" shrinkToFit="false"/>
      <protection locked="true" hidden="false"/>
    </xf>
    <xf numFmtId="164" fontId="6" fillId="0" borderId="41" xfId="0" applyFont="true" applyBorder="true" applyAlignment="true" applyProtection="true">
      <alignment horizontal="center" vertical="center" textRotation="0" wrapText="true" indent="0" shrinkToFit="false"/>
      <protection locked="true" hidden="false"/>
    </xf>
    <xf numFmtId="164" fontId="6" fillId="4" borderId="0"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8" fillId="6" borderId="51" xfId="0" applyFont="true" applyBorder="true" applyAlignment="true" applyProtection="true">
      <alignment horizontal="center" vertical="center" textRotation="0" wrapText="false" indent="0" shrinkToFit="false"/>
      <protection locked="true" hidden="false"/>
    </xf>
    <xf numFmtId="177" fontId="8" fillId="10" borderId="51" xfId="0" applyFont="true" applyBorder="true" applyAlignment="true" applyProtection="true">
      <alignment horizontal="center" vertical="bottom" textRotation="0" wrapText="true" indent="0" shrinkToFit="false"/>
      <protection locked="true" hidden="false"/>
    </xf>
    <xf numFmtId="164" fontId="8" fillId="10" borderId="51" xfId="0" applyFont="true" applyBorder="true" applyAlignment="true" applyProtection="true">
      <alignment horizontal="center" vertical="bottom" textRotation="0" wrapText="true" indent="0" shrinkToFit="false"/>
      <protection locked="true" hidden="false"/>
    </xf>
    <xf numFmtId="175" fontId="8" fillId="10" borderId="51" xfId="0" applyFont="true" applyBorder="true" applyAlignment="true" applyProtection="true">
      <alignment horizontal="center" vertical="bottom"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77" fontId="6" fillId="0" borderId="51" xfId="0" applyFont="true" applyBorder="true" applyAlignment="true" applyProtection="true">
      <alignment horizontal="center" vertical="bottom" textRotation="0" wrapText="false" indent="0" shrinkToFit="false"/>
      <protection locked="true" hidden="false"/>
    </xf>
    <xf numFmtId="164" fontId="6" fillId="0" borderId="51" xfId="0" applyFont="true" applyBorder="true" applyAlignment="true" applyProtection="true">
      <alignment horizontal="general" vertical="bottom" textRotation="0" wrapText="false" indent="0" shrinkToFit="false"/>
      <protection locked="true" hidden="false"/>
    </xf>
    <xf numFmtId="164" fontId="6" fillId="0" borderId="51" xfId="0" applyFont="true" applyBorder="true" applyAlignment="true" applyProtection="true">
      <alignment horizontal="left" vertical="bottom" textRotation="0" wrapText="true" indent="0" shrinkToFit="false"/>
      <protection locked="true" hidden="false"/>
    </xf>
    <xf numFmtId="175" fontId="8" fillId="0" borderId="51" xfId="0" applyFont="true" applyBorder="true" applyAlignment="true" applyProtection="true">
      <alignment horizontal="center" vertical="bottom" textRotation="0" wrapText="false" indent="0" shrinkToFit="false"/>
      <protection locked="true" hidden="false"/>
    </xf>
    <xf numFmtId="175" fontId="6" fillId="0" borderId="51" xfId="0" applyFont="true" applyBorder="true" applyAlignment="true" applyProtection="true">
      <alignment horizontal="center" vertical="bottom" textRotation="0" wrapText="false" indent="0" shrinkToFit="false"/>
      <protection locked="true" hidden="false"/>
    </xf>
    <xf numFmtId="177" fontId="8" fillId="11" borderId="51" xfId="0" applyFont="true" applyBorder="true" applyAlignment="true" applyProtection="true">
      <alignment horizontal="center" vertical="center" textRotation="0" wrapText="false" indent="0" shrinkToFit="false"/>
      <protection locked="true" hidden="false"/>
    </xf>
    <xf numFmtId="164" fontId="8" fillId="11" borderId="51" xfId="0" applyFont="true" applyBorder="true" applyAlignment="true" applyProtection="true">
      <alignment horizontal="center" vertical="center" textRotation="0" wrapText="false" indent="0" shrinkToFit="false"/>
      <protection locked="true" hidden="false"/>
    </xf>
    <xf numFmtId="175" fontId="8" fillId="11" borderId="51"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77" fontId="8" fillId="0" borderId="51" xfId="0" applyFont="true" applyBorder="true" applyAlignment="true" applyProtection="true">
      <alignment horizontal="center" vertical="center" textRotation="0" wrapText="false" indent="0" shrinkToFit="false"/>
      <protection locked="true" hidden="false"/>
    </xf>
    <xf numFmtId="164" fontId="8" fillId="0" borderId="51" xfId="0" applyFont="true" applyBorder="true" applyAlignment="true" applyProtection="true">
      <alignment horizontal="center" vertical="center" textRotation="0" wrapText="false" indent="0" shrinkToFit="false"/>
      <protection locked="true" hidden="false"/>
    </xf>
    <xf numFmtId="164" fontId="8" fillId="0" borderId="51" xfId="0" applyFont="true" applyBorder="true" applyAlignment="true" applyProtection="true">
      <alignment horizontal="left" vertical="bottom" textRotation="0" wrapText="true" indent="0" shrinkToFit="false"/>
      <protection locked="true" hidden="false"/>
    </xf>
    <xf numFmtId="177" fontId="8" fillId="0" borderId="51" xfId="0" applyFont="true" applyBorder="true" applyAlignment="true" applyProtection="true">
      <alignment horizontal="center" vertical="bottom" textRotation="0" wrapText="false" indent="0" shrinkToFit="false"/>
      <protection locked="true" hidden="false"/>
    </xf>
    <xf numFmtId="164" fontId="6" fillId="4" borderId="51" xfId="0" applyFont="true" applyBorder="true" applyAlignment="true" applyProtection="true">
      <alignment horizontal="general" vertical="bottom" textRotation="0" wrapText="true" indent="0" shrinkToFit="false"/>
      <protection locked="true" hidden="false"/>
    </xf>
    <xf numFmtId="175" fontId="6" fillId="4" borderId="51" xfId="0" applyFont="true" applyBorder="true" applyAlignment="true" applyProtection="true">
      <alignment horizontal="center" vertical="bottom" textRotation="0" wrapText="false" indent="0" shrinkToFit="false"/>
      <protection locked="true" hidden="false"/>
    </xf>
    <xf numFmtId="177" fontId="6" fillId="0" borderId="51" xfId="0" applyFont="true" applyBorder="true" applyAlignment="true" applyProtection="true">
      <alignment horizontal="general" vertical="bottom" textRotation="0" wrapText="false" indent="0" shrinkToFit="false"/>
      <protection locked="true" hidden="false"/>
    </xf>
    <xf numFmtId="177" fontId="8" fillId="6" borderId="52" xfId="0" applyFont="true" applyBorder="true" applyAlignment="true" applyProtection="true">
      <alignment horizontal="center" vertical="center" textRotation="0" wrapText="true" indent="0" shrinkToFit="false"/>
      <protection locked="true" hidden="false"/>
    </xf>
    <xf numFmtId="177" fontId="8" fillId="10" borderId="9" xfId="0" applyFont="true" applyBorder="true" applyAlignment="true" applyProtection="true">
      <alignment horizontal="center" vertical="bottom" textRotation="0" wrapText="true" indent="0" shrinkToFit="false"/>
      <protection locked="true" hidden="false"/>
    </xf>
    <xf numFmtId="164" fontId="8" fillId="10" borderId="9" xfId="0" applyFont="true" applyBorder="true" applyAlignment="true" applyProtection="true">
      <alignment horizontal="center" vertical="bottom" textRotation="0" wrapText="true" indent="0" shrinkToFit="false"/>
      <protection locked="true" hidden="false"/>
    </xf>
    <xf numFmtId="164" fontId="8" fillId="11" borderId="9" xfId="0" applyFont="true" applyBorder="true" applyAlignment="true" applyProtection="true">
      <alignment horizontal="center" vertical="bottom" textRotation="0" wrapText="false" indent="0" shrinkToFit="false"/>
      <protection locked="true" hidden="false"/>
    </xf>
    <xf numFmtId="175" fontId="8" fillId="11" borderId="9" xfId="0" applyFont="true" applyBorder="true" applyAlignment="true" applyProtection="true">
      <alignment horizontal="center" vertical="bottom" textRotation="0" wrapText="false" indent="0" shrinkToFit="false"/>
      <protection locked="true" hidden="false"/>
    </xf>
    <xf numFmtId="177" fontId="8" fillId="10" borderId="9" xfId="0" applyFont="true" applyBorder="true" applyAlignment="true" applyProtection="true">
      <alignment horizontal="center" vertical="bottom" textRotation="0" wrapText="false" indent="0" shrinkToFit="false"/>
      <protection locked="true" hidden="false"/>
    </xf>
    <xf numFmtId="175" fontId="8" fillId="10" borderId="9" xfId="0" applyFont="true" applyBorder="true" applyAlignment="true" applyProtection="true">
      <alignment horizontal="center" vertical="bottom" textRotation="0" wrapText="false" indent="0" shrinkToFit="false"/>
      <protection locked="true" hidden="false"/>
    </xf>
    <xf numFmtId="175" fontId="8" fillId="10" borderId="10" xfId="0" applyFont="true" applyBorder="true" applyAlignment="true" applyProtection="true">
      <alignment horizontal="center" vertical="bottom" textRotation="0" wrapText="false" indent="0" shrinkToFit="false"/>
      <protection locked="true" hidden="false"/>
    </xf>
    <xf numFmtId="177" fontId="6" fillId="0" borderId="9" xfId="0" applyFont="true" applyBorder="true" applyAlignment="true" applyProtection="true">
      <alignment horizontal="center" vertical="bottom" textRotation="0" wrapText="true" indent="0" shrinkToFit="false"/>
      <protection locked="true" hidden="false"/>
    </xf>
    <xf numFmtId="164" fontId="6" fillId="0" borderId="9" xfId="0" applyFont="true" applyBorder="true" applyAlignment="true" applyProtection="true">
      <alignment horizontal="general" vertical="bottom" textRotation="0" wrapText="true" indent="0" shrinkToFit="false"/>
      <protection locked="true" hidden="false"/>
    </xf>
    <xf numFmtId="164" fontId="6" fillId="0" borderId="9" xfId="0" applyFont="true" applyBorder="true" applyAlignment="true" applyProtection="true">
      <alignment horizontal="left" vertical="bottom" textRotation="0" wrapText="true" indent="0" shrinkToFit="false"/>
      <protection locked="true" hidden="false"/>
    </xf>
    <xf numFmtId="177" fontId="6" fillId="0" borderId="9" xfId="0" applyFont="true" applyBorder="true" applyAlignment="true" applyProtection="true">
      <alignment horizontal="center" vertical="bottom" textRotation="0" wrapText="false" indent="0" shrinkToFit="false"/>
      <protection locked="true" hidden="false"/>
    </xf>
    <xf numFmtId="175" fontId="6" fillId="0" borderId="9" xfId="0" applyFont="true" applyBorder="true" applyAlignment="true" applyProtection="true">
      <alignment horizontal="center" vertical="bottom" textRotation="0" wrapText="false" indent="0" shrinkToFit="false"/>
      <protection locked="true" hidden="false"/>
    </xf>
    <xf numFmtId="175" fontId="8" fillId="11" borderId="1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77" fontId="8" fillId="11" borderId="9" xfId="0" applyFont="true" applyBorder="true" applyAlignment="true" applyProtection="true">
      <alignment horizontal="center" vertical="center" textRotation="0" wrapText="true" indent="0" shrinkToFit="false"/>
      <protection locked="true" hidden="false"/>
    </xf>
    <xf numFmtId="164" fontId="8" fillId="11" borderId="9" xfId="0" applyFont="true" applyBorder="true" applyAlignment="true" applyProtection="true">
      <alignment horizontal="center" vertical="center" textRotation="0" wrapText="true" indent="0" shrinkToFit="false"/>
      <protection locked="true" hidden="false"/>
    </xf>
    <xf numFmtId="169" fontId="8" fillId="11" borderId="9" xfId="0" applyFont="true" applyBorder="true" applyAlignment="true" applyProtection="true">
      <alignment horizontal="center" vertical="bottom" textRotation="0" wrapText="false" indent="0" shrinkToFit="false"/>
      <protection locked="true" hidden="false"/>
    </xf>
    <xf numFmtId="177" fontId="8" fillId="11" borderId="9" xfId="0" applyFont="true" applyBorder="true" applyAlignment="true" applyProtection="true">
      <alignment horizontal="center" vertical="bottom" textRotation="0" wrapText="false" indent="0" shrinkToFit="false"/>
      <protection locked="true" hidden="false"/>
    </xf>
    <xf numFmtId="175" fontId="8" fillId="0" borderId="10" xfId="0" applyFont="true" applyBorder="true" applyAlignment="true" applyProtection="true">
      <alignment horizontal="center" vertical="bottom" textRotation="0" wrapText="false" indent="0" shrinkToFit="false"/>
      <protection locked="true" hidden="false"/>
    </xf>
    <xf numFmtId="164" fontId="6" fillId="0" borderId="9" xfId="0" applyFont="true" applyBorder="true" applyAlignment="true" applyProtection="true">
      <alignment horizontal="general" vertical="bottom" textRotation="0" wrapText="false" indent="0" shrinkToFit="false"/>
      <protection locked="true" hidden="false"/>
    </xf>
    <xf numFmtId="164" fontId="6" fillId="0" borderId="9" xfId="0" applyFont="true" applyBorder="true" applyAlignment="true" applyProtection="true">
      <alignment horizontal="center" vertical="bottom" textRotation="0" wrapText="false" indent="0" shrinkToFit="false"/>
      <protection locked="true" hidden="false"/>
    </xf>
    <xf numFmtId="164" fontId="6" fillId="0" borderId="10" xfId="0" applyFont="true" applyBorder="true" applyAlignment="true" applyProtection="true">
      <alignment horizontal="center" vertical="bottom" textRotation="0" wrapText="false" indent="0" shrinkToFit="false"/>
      <protection locked="true" hidden="false"/>
    </xf>
    <xf numFmtId="164" fontId="8" fillId="6" borderId="9" xfId="0" applyFont="true" applyBorder="true" applyAlignment="true" applyProtection="true">
      <alignment horizontal="center" vertical="center" textRotation="0" wrapText="false" indent="0" shrinkToFit="false"/>
      <protection locked="true" hidden="false"/>
    </xf>
    <xf numFmtId="164" fontId="8" fillId="6" borderId="1" xfId="0" applyFont="true" applyBorder="true" applyAlignment="true" applyProtection="true">
      <alignment horizontal="center" vertical="center" textRotation="0" wrapText="false" indent="0" shrinkToFit="false"/>
      <protection locked="true" hidden="false"/>
    </xf>
    <xf numFmtId="164" fontId="8" fillId="10" borderId="1" xfId="0" applyFont="true" applyBorder="true" applyAlignment="true" applyProtection="true">
      <alignment horizontal="center" vertical="bottom" textRotation="0" wrapText="true" indent="0" shrinkToFit="false"/>
      <protection locked="true" hidden="false"/>
    </xf>
    <xf numFmtId="164" fontId="8" fillId="11" borderId="1" xfId="0" applyFont="true" applyBorder="true" applyAlignment="true" applyProtection="true">
      <alignment horizontal="center" vertical="bottom" textRotation="0" wrapText="true" indent="0" shrinkToFit="false"/>
      <protection locked="true" hidden="false"/>
    </xf>
    <xf numFmtId="175" fontId="8" fillId="11" borderId="1" xfId="0" applyFont="true" applyBorder="true" applyAlignment="true" applyProtection="true">
      <alignment horizontal="center" vertical="bottom" textRotation="0" wrapText="true" indent="0" shrinkToFit="false"/>
      <protection locked="true" hidden="false"/>
    </xf>
    <xf numFmtId="175" fontId="8" fillId="10" borderId="1" xfId="0" applyFont="true" applyBorder="true" applyAlignment="true" applyProtection="true">
      <alignment horizontal="center" vertical="bottom" textRotation="0" wrapText="true" indent="0" shrinkToFit="false"/>
      <protection locked="true" hidden="false"/>
    </xf>
    <xf numFmtId="164" fontId="6" fillId="0" borderId="9" xfId="0" applyFont="true" applyBorder="true" applyAlignment="true" applyProtection="true">
      <alignment horizontal="center" vertical="bottom" textRotation="0" wrapText="true" indent="0" shrinkToFit="false"/>
      <protection locked="true" hidden="false"/>
    </xf>
    <xf numFmtId="175" fontId="8" fillId="11" borderId="1"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true" indent="0" shrinkToFit="false"/>
      <protection locked="true" hidden="false"/>
    </xf>
    <xf numFmtId="175" fontId="6" fillId="0" borderId="1"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general" vertical="top" textRotation="0" wrapText="true" indent="0" shrinkToFit="false"/>
      <protection locked="true" hidden="false"/>
    </xf>
    <xf numFmtId="164" fontId="8" fillId="11" borderId="9" xfId="0" applyFont="true" applyBorder="true" applyAlignment="true" applyProtection="true">
      <alignment horizontal="center" vertical="center" textRotation="0" wrapText="false" indent="0" shrinkToFit="false"/>
      <protection locked="true" hidden="false"/>
    </xf>
    <xf numFmtId="164" fontId="8" fillId="11" borderId="1" xfId="0" applyFont="true" applyBorder="true" applyAlignment="true" applyProtection="true">
      <alignment horizontal="center" vertical="center" textRotation="0" wrapText="false" indent="0" shrinkToFit="false"/>
      <protection locked="true" hidden="false"/>
    </xf>
    <xf numFmtId="177" fontId="8" fillId="11" borderId="1" xfId="0" applyFont="true" applyBorder="true" applyAlignment="true" applyProtection="true">
      <alignment horizontal="center" vertical="bottom" textRotation="0" wrapText="false" indent="0" shrinkToFit="false"/>
      <protection locked="true" hidden="false"/>
    </xf>
    <xf numFmtId="175" fontId="8" fillId="0" borderId="1"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75" fontId="6" fillId="4" borderId="1"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false" indent="0" shrinkToFit="false"/>
      <protection locked="true" hidden="false"/>
    </xf>
    <xf numFmtId="177" fontId="8" fillId="11" borderId="1" xfId="0" applyFont="true" applyBorder="true" applyAlignment="true" applyProtection="true">
      <alignment horizontal="center" vertical="bottom" textRotation="0" wrapText="true" indent="0" shrinkToFit="false"/>
      <protection locked="true" hidden="false"/>
    </xf>
    <xf numFmtId="164" fontId="6" fillId="0" borderId="1" xfId="0" applyFont="true" applyBorder="true" applyAlignment="true" applyProtection="true">
      <alignment horizontal="center" vertical="top" textRotation="0" wrapText="true" indent="0" shrinkToFit="false"/>
      <protection locked="true" hidden="false"/>
    </xf>
    <xf numFmtId="175" fontId="8" fillId="11" borderId="1" xfId="0" applyFont="true" applyBorder="true" applyAlignment="true" applyProtection="true">
      <alignment horizontal="center" vertical="top" textRotation="0" wrapText="false" indent="0" shrinkToFit="false"/>
      <protection locked="true" hidden="false"/>
    </xf>
    <xf numFmtId="177" fontId="8" fillId="0" borderId="1" xfId="0" applyFont="true" applyBorder="true" applyAlignment="true" applyProtection="true">
      <alignment horizontal="center" vertical="top" textRotation="0" wrapText="false" indent="0" shrinkToFit="false"/>
      <protection locked="true" hidden="false"/>
    </xf>
    <xf numFmtId="175" fontId="6" fillId="0" borderId="1" xfId="0" applyFont="true" applyBorder="true" applyAlignment="true" applyProtection="true">
      <alignment horizontal="center" vertical="top" textRotation="0" wrapText="true" indent="0" shrinkToFit="false"/>
      <protection locked="true" hidden="false"/>
    </xf>
    <xf numFmtId="164" fontId="8" fillId="11" borderId="1" xfId="0" applyFont="true" applyBorder="true" applyAlignment="true" applyProtection="true">
      <alignment horizontal="center" vertical="top" textRotation="0" wrapText="false" indent="0" shrinkToFit="false"/>
      <protection locked="true" hidden="false"/>
    </xf>
    <xf numFmtId="182" fontId="8" fillId="11" borderId="1" xfId="0" applyFont="true" applyBorder="true" applyAlignment="true" applyProtection="true">
      <alignment horizontal="center" vertical="top" textRotation="0" wrapText="false" indent="0" shrinkToFit="false"/>
      <protection locked="true" hidden="false"/>
    </xf>
    <xf numFmtId="177" fontId="8" fillId="11" borderId="1" xfId="0" applyFont="true" applyBorder="true" applyAlignment="true" applyProtection="true">
      <alignment horizontal="center" vertical="top" textRotation="0" wrapText="false" indent="0" shrinkToFit="false"/>
      <protection locked="true" hidden="false"/>
    </xf>
    <xf numFmtId="164" fontId="6" fillId="4" borderId="1" xfId="0" applyFont="true" applyBorder="true" applyAlignment="true" applyProtection="true">
      <alignment horizontal="general" vertical="bottom" textRotation="0" wrapText="true" indent="0" shrinkToFit="false"/>
      <protection locked="true" hidden="false"/>
    </xf>
    <xf numFmtId="175" fontId="8" fillId="0" borderId="1" xfId="0" applyFont="true" applyBorder="true" applyAlignment="true" applyProtection="true">
      <alignment horizontal="center" vertical="top" textRotation="0" wrapText="false" indent="0" shrinkToFit="false"/>
      <protection locked="true" hidden="false"/>
    </xf>
    <xf numFmtId="164" fontId="6" fillId="0" borderId="1" xfId="0" applyFont="true" applyBorder="true" applyAlignment="true" applyProtection="true">
      <alignment horizontal="general" vertical="top" textRotation="0" wrapText="false" indent="0" shrinkToFit="false"/>
      <protection locked="true" hidden="false"/>
    </xf>
    <xf numFmtId="177" fontId="6" fillId="0" borderId="1" xfId="0" applyFont="true" applyBorder="true" applyAlignment="true" applyProtection="true">
      <alignment horizontal="center" vertical="top" textRotation="0" wrapText="true" indent="0" shrinkToFit="false"/>
      <protection locked="true" hidden="false"/>
    </xf>
    <xf numFmtId="164" fontId="6" fillId="0" borderId="0" xfId="0" applyFont="true" applyBorder="false" applyAlignment="true" applyProtection="true">
      <alignment horizontal="center"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75" fontId="8" fillId="0" borderId="0" xfId="0" applyFont="true" applyBorder="false" applyAlignment="true" applyProtection="true">
      <alignment horizontal="center" vertical="top" textRotation="0" wrapText="false" indent="0" shrinkToFit="false"/>
      <protection locked="true" hidden="false"/>
    </xf>
    <xf numFmtId="177" fontId="8" fillId="0" borderId="0" xfId="0" applyFont="true" applyBorder="false" applyAlignment="true" applyProtection="true">
      <alignment horizontal="center" vertical="top"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6" fillId="0" borderId="9" xfId="0" applyFont="true" applyBorder="true" applyAlignment="true" applyProtection="true">
      <alignment horizontal="center" vertical="top" textRotation="0" wrapText="true" indent="0" shrinkToFit="false"/>
      <protection locked="true" hidden="false"/>
    </xf>
    <xf numFmtId="164" fontId="6" fillId="0" borderId="9" xfId="0" applyFont="true" applyBorder="true" applyAlignment="true" applyProtection="true">
      <alignment horizontal="general" vertical="top" textRotation="0" wrapText="true" indent="0" shrinkToFit="false"/>
      <protection locked="true" hidden="false"/>
    </xf>
    <xf numFmtId="175" fontId="8" fillId="11" borderId="9" xfId="0" applyFont="true" applyBorder="true" applyAlignment="true" applyProtection="true">
      <alignment horizontal="center" vertical="top" textRotation="0" wrapText="false" indent="0" shrinkToFit="false"/>
      <protection locked="true" hidden="false"/>
    </xf>
    <xf numFmtId="177" fontId="8" fillId="0" borderId="9" xfId="0" applyFont="true" applyBorder="true" applyAlignment="true" applyProtection="true">
      <alignment horizontal="center" vertical="top" textRotation="0" wrapText="false" indent="0" shrinkToFit="false"/>
      <protection locked="true" hidden="false"/>
    </xf>
    <xf numFmtId="177" fontId="6" fillId="0" borderId="9" xfId="0" applyFont="true" applyBorder="true" applyAlignment="true" applyProtection="true">
      <alignment horizontal="center" vertical="top" textRotation="0" wrapText="true" indent="0" shrinkToFit="false"/>
      <protection locked="true" hidden="false"/>
    </xf>
    <xf numFmtId="175" fontId="6" fillId="0" borderId="9" xfId="0" applyFont="true" applyBorder="true" applyAlignment="true" applyProtection="true">
      <alignment horizontal="center" vertical="top" textRotation="0" wrapText="true" indent="0" shrinkToFit="false"/>
      <protection locked="true" hidden="false"/>
    </xf>
    <xf numFmtId="175" fontId="8" fillId="11" borderId="10" xfId="0" applyFont="true" applyBorder="true" applyAlignment="true" applyProtection="true">
      <alignment horizontal="center" vertical="top" textRotation="0" wrapText="false" indent="0" shrinkToFit="false"/>
      <protection locked="true" hidden="false"/>
    </xf>
    <xf numFmtId="164" fontId="8" fillId="0" borderId="0" xfId="0" applyFont="true" applyBorder="false" applyAlignment="true" applyProtection="true">
      <alignment horizontal="center" vertical="top" textRotation="0" wrapText="true" indent="0" shrinkToFit="false"/>
      <protection locked="true" hidden="false"/>
    </xf>
    <xf numFmtId="164" fontId="8" fillId="0" borderId="0" xfId="0" applyFont="true" applyBorder="fals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A6A6A6"/>
      <rgbColor rgb="FF993366"/>
      <rgbColor rgb="FFFFFFCC"/>
      <rgbColor rgb="FFDCDCDC"/>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5E0B3"/>
      <rgbColor rgb="FFCCFF99"/>
      <rgbColor rgb="FFFFFF99"/>
      <rgbColor rgb="FF99CCFF"/>
      <rgbColor rgb="FFFF99CC"/>
      <rgbColor rgb="FFCC99FF"/>
      <rgbColor rgb="FFFFCC99"/>
      <rgbColor rgb="FF3366FF"/>
      <rgbColor rgb="FF33CCCC"/>
      <rgbColor rgb="FF99CC00"/>
      <rgbColor rgb="FFFFCC00"/>
      <rgbColor rgb="FFFF9900"/>
      <rgbColor rgb="FFFF6600"/>
      <rgbColor rgb="FF666699"/>
      <rgbColor rgb="FFA5A5A5"/>
      <rgbColor rgb="FF003366"/>
      <rgbColor rgb="FF2F9E41"/>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1781280</xdr:colOff>
      <xdr:row>18</xdr:row>
      <xdr:rowOff>114480</xdr:rowOff>
    </xdr:from>
    <xdr:to>
      <xdr:col>2</xdr:col>
      <xdr:colOff>1980720</xdr:colOff>
      <xdr:row>20</xdr:row>
      <xdr:rowOff>85320</xdr:rowOff>
    </xdr:to>
    <xdr:sp>
      <xdr:nvSpPr>
        <xdr:cNvPr id="0" name="Shape 3"/>
        <xdr:cNvSpPr/>
      </xdr:nvSpPr>
      <xdr:spPr>
        <a:xfrm>
          <a:off x="8769600" y="3124440"/>
          <a:ext cx="199440" cy="294480"/>
        </a:xfrm>
        <a:prstGeom prst="rect">
          <a:avLst/>
        </a:prstGeom>
        <a:noFill/>
        <a:ln w="0">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1781280</xdr:colOff>
      <xdr:row>18</xdr:row>
      <xdr:rowOff>114480</xdr:rowOff>
    </xdr:from>
    <xdr:to>
      <xdr:col>2</xdr:col>
      <xdr:colOff>1980720</xdr:colOff>
      <xdr:row>20</xdr:row>
      <xdr:rowOff>85320</xdr:rowOff>
    </xdr:to>
    <xdr:sp>
      <xdr:nvSpPr>
        <xdr:cNvPr id="1" name="Shape 3"/>
        <xdr:cNvSpPr/>
      </xdr:nvSpPr>
      <xdr:spPr>
        <a:xfrm>
          <a:off x="8769600" y="3124440"/>
          <a:ext cx="199440" cy="294480"/>
        </a:xfrm>
        <a:prstGeom prst="rect">
          <a:avLst/>
        </a:prstGeom>
        <a:noFill/>
        <a:ln w="0">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1781280</xdr:colOff>
      <xdr:row>18</xdr:row>
      <xdr:rowOff>114480</xdr:rowOff>
    </xdr:from>
    <xdr:to>
      <xdr:col>2</xdr:col>
      <xdr:colOff>1980720</xdr:colOff>
      <xdr:row>20</xdr:row>
      <xdr:rowOff>85320</xdr:rowOff>
    </xdr:to>
    <xdr:sp>
      <xdr:nvSpPr>
        <xdr:cNvPr id="2" name="Shape 3"/>
        <xdr:cNvSpPr/>
      </xdr:nvSpPr>
      <xdr:spPr>
        <a:xfrm>
          <a:off x="8769600" y="3124440"/>
          <a:ext cx="199440" cy="29448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4"/>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F11" activeCellId="0" sqref="F11"/>
    </sheetView>
  </sheetViews>
  <sheetFormatPr defaultColWidth="14.43359375" defaultRowHeight="15" customHeight="true" zeroHeight="false" outlineLevelRow="0" outlineLevelCol="0"/>
  <cols>
    <col collapsed="false" customWidth="true" hidden="false" outlineLevel="0" max="1" min="1" style="1" width="8.71"/>
    <col collapsed="false" customWidth="true" hidden="false" outlineLevel="0" max="2" min="2" style="1" width="103"/>
    <col collapsed="false" customWidth="true" hidden="false" outlineLevel="0" max="26" min="3" style="1" width="8.71"/>
  </cols>
  <sheetData>
    <row r="1" customFormat="false" ht="33.1" hidden="false" customHeight="true" outlineLevel="0" collapsed="false">
      <c r="A1" s="2" t="s">
        <v>0</v>
      </c>
      <c r="B1" s="2"/>
      <c r="C1" s="3"/>
      <c r="D1" s="3"/>
      <c r="E1" s="3"/>
      <c r="F1" s="3"/>
      <c r="G1" s="3"/>
    </row>
    <row r="2" customFormat="false" ht="33.1" hidden="false" customHeight="false" outlineLevel="0" collapsed="false">
      <c r="A2" s="4" t="n">
        <v>1</v>
      </c>
      <c r="B2" s="5" t="s">
        <v>1</v>
      </c>
    </row>
    <row r="3" customFormat="false" ht="21.65" hidden="false" customHeight="false" outlineLevel="0" collapsed="false">
      <c r="A3" s="4" t="n">
        <v>2</v>
      </c>
      <c r="B3" s="5" t="s">
        <v>2</v>
      </c>
    </row>
    <row r="4" customFormat="false" ht="15" hidden="false" customHeight="false" outlineLevel="0" collapsed="false">
      <c r="A4" s="4" t="n">
        <v>3</v>
      </c>
      <c r="B4" s="5" t="s">
        <v>3</v>
      </c>
    </row>
    <row r="5" customFormat="false" ht="21.65" hidden="false" customHeight="false" outlineLevel="0" collapsed="false">
      <c r="A5" s="4" t="n">
        <v>4</v>
      </c>
      <c r="B5" s="5" t="s">
        <v>4</v>
      </c>
    </row>
    <row r="6" customFormat="false" ht="21.65" hidden="false" customHeight="false" outlineLevel="0" collapsed="false">
      <c r="A6" s="4" t="n">
        <v>5</v>
      </c>
      <c r="B6" s="5" t="s">
        <v>5</v>
      </c>
    </row>
    <row r="7" customFormat="false" ht="44.15" hidden="false" customHeight="false" outlineLevel="0" collapsed="false">
      <c r="A7" s="4" t="n">
        <v>6</v>
      </c>
      <c r="B7" s="5" t="s">
        <v>6</v>
      </c>
    </row>
    <row r="8" customFormat="false" ht="44.15" hidden="false" customHeight="false" outlineLevel="0" collapsed="false">
      <c r="A8" s="4" t="n">
        <v>7</v>
      </c>
      <c r="B8" s="5" t="s">
        <v>7</v>
      </c>
    </row>
    <row r="9" customFormat="false" ht="33.1" hidden="false" customHeight="false" outlineLevel="0" collapsed="false">
      <c r="A9" s="4" t="n">
        <v>8</v>
      </c>
      <c r="B9" s="6" t="s">
        <v>8</v>
      </c>
    </row>
    <row r="10" customFormat="false" ht="33.1" hidden="false" customHeight="false" outlineLevel="0" collapsed="false">
      <c r="A10" s="4" t="n">
        <v>9</v>
      </c>
      <c r="B10" s="6" t="s">
        <v>9</v>
      </c>
    </row>
    <row r="11" customFormat="false" ht="33.1" hidden="false" customHeight="false" outlineLevel="0" collapsed="false">
      <c r="A11" s="4" t="n">
        <v>10</v>
      </c>
      <c r="B11" s="6" t="s">
        <v>10</v>
      </c>
    </row>
    <row r="12" customFormat="false" ht="77.3" hidden="false" customHeight="false" outlineLevel="0" collapsed="false">
      <c r="A12" s="4" t="n">
        <v>11</v>
      </c>
      <c r="B12" s="7" t="s">
        <v>11</v>
      </c>
    </row>
    <row r="13" customFormat="false" ht="55.2" hidden="false" customHeight="false" outlineLevel="0" collapsed="false">
      <c r="A13" s="4" t="n">
        <v>12</v>
      </c>
      <c r="B13" s="7" t="s">
        <v>12</v>
      </c>
    </row>
    <row r="14" customFormat="false" ht="44.15" hidden="false" customHeight="false" outlineLevel="0" collapsed="false">
      <c r="A14" s="4" t="n">
        <v>13</v>
      </c>
      <c r="B14" s="7" t="s">
        <v>13</v>
      </c>
    </row>
  </sheetData>
  <mergeCells count="1">
    <mergeCell ref="A1:B1"/>
  </mergeCells>
  <printOptions headings="false" gridLines="false" gridLinesSet="true" horizontalCentered="false" verticalCentered="false"/>
  <pageMargins left="0.7875" right="0.7875" top="0.7875" bottom="0.7875"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4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6.57"/>
    <col collapsed="false" customWidth="true" hidden="false" outlineLevel="0" max="2" min="2" style="1" width="16.29"/>
    <col collapsed="false" customWidth="true" hidden="false" outlineLevel="0" max="3" min="3" style="1" width="60.71"/>
    <col collapsed="false" customWidth="true" hidden="false" outlineLevel="0" max="4" min="4" style="1" width="15"/>
    <col collapsed="false" customWidth="true" hidden="false" outlineLevel="0" max="5" min="5" style="1" width="16.71"/>
    <col collapsed="false" customWidth="true" hidden="false" outlineLevel="0" max="6" min="6" style="1" width="16.57"/>
    <col collapsed="false" customWidth="true" hidden="false" outlineLevel="0" max="7" min="7" style="1" width="19.71"/>
    <col collapsed="false" customWidth="true" hidden="false" outlineLevel="0" max="24" min="8" style="1" width="9.14"/>
    <col collapsed="false" customWidth="true" hidden="false" outlineLevel="0" max="26" min="25" style="1" width="8.71"/>
  </cols>
  <sheetData>
    <row r="1" customFormat="false" ht="15" hidden="false" customHeight="true" outlineLevel="0" collapsed="false">
      <c r="A1" s="256" t="s">
        <v>389</v>
      </c>
      <c r="B1" s="256"/>
      <c r="C1" s="256"/>
      <c r="D1" s="256"/>
      <c r="E1" s="256"/>
      <c r="F1" s="256"/>
      <c r="G1" s="256"/>
      <c r="H1" s="9"/>
      <c r="I1" s="9"/>
      <c r="J1" s="9"/>
      <c r="K1" s="9"/>
      <c r="L1" s="9"/>
      <c r="M1" s="9"/>
      <c r="N1" s="9"/>
      <c r="O1" s="9"/>
      <c r="P1" s="9"/>
      <c r="Q1" s="9"/>
      <c r="R1" s="9"/>
      <c r="S1" s="9"/>
      <c r="T1" s="9"/>
      <c r="U1" s="9"/>
      <c r="V1" s="9"/>
      <c r="W1" s="9"/>
      <c r="X1" s="9"/>
    </row>
    <row r="2" customFormat="false" ht="15" hidden="false" customHeight="false" outlineLevel="0" collapsed="false">
      <c r="A2" s="257" t="s">
        <v>152</v>
      </c>
      <c r="B2" s="258" t="s">
        <v>346</v>
      </c>
      <c r="C2" s="259" t="s">
        <v>347</v>
      </c>
      <c r="D2" s="260" t="s">
        <v>348</v>
      </c>
      <c r="E2" s="261" t="s">
        <v>349</v>
      </c>
      <c r="F2" s="262" t="s">
        <v>350</v>
      </c>
      <c r="G2" s="263" t="s">
        <v>351</v>
      </c>
      <c r="H2" s="9"/>
      <c r="I2" s="9"/>
      <c r="J2" s="9"/>
      <c r="K2" s="9"/>
      <c r="L2" s="9"/>
      <c r="M2" s="9"/>
      <c r="N2" s="9"/>
      <c r="O2" s="9"/>
      <c r="P2" s="9"/>
      <c r="Q2" s="9"/>
      <c r="R2" s="9"/>
      <c r="S2" s="9"/>
      <c r="T2" s="9"/>
      <c r="U2" s="9"/>
      <c r="V2" s="9"/>
      <c r="W2" s="9"/>
      <c r="X2" s="9"/>
    </row>
    <row r="3" customFormat="false" ht="33.1" hidden="false" customHeight="false" outlineLevel="0" collapsed="false">
      <c r="A3" s="264" t="n">
        <v>1</v>
      </c>
      <c r="B3" s="265" t="s">
        <v>352</v>
      </c>
      <c r="C3" s="266" t="s">
        <v>390</v>
      </c>
      <c r="D3" s="260"/>
      <c r="E3" s="267" t="n">
        <v>124</v>
      </c>
      <c r="F3" s="268" t="n">
        <f aca="false">D3*E3</f>
        <v>0</v>
      </c>
      <c r="G3" s="269" t="n">
        <f aca="false">(F3/12)/7</f>
        <v>0</v>
      </c>
      <c r="H3" s="270"/>
      <c r="I3" s="270"/>
      <c r="J3" s="270"/>
      <c r="K3" s="270"/>
      <c r="L3" s="270"/>
      <c r="M3" s="270"/>
      <c r="N3" s="270"/>
      <c r="O3" s="270"/>
      <c r="P3" s="270"/>
      <c r="Q3" s="270"/>
      <c r="R3" s="270"/>
      <c r="S3" s="270"/>
      <c r="T3" s="270"/>
      <c r="U3" s="270"/>
      <c r="V3" s="270"/>
      <c r="W3" s="270"/>
      <c r="X3" s="270"/>
    </row>
    <row r="4" customFormat="false" ht="21.65" hidden="false" customHeight="false" outlineLevel="0" collapsed="false">
      <c r="A4" s="264" t="n">
        <v>2</v>
      </c>
      <c r="B4" s="265" t="s">
        <v>352</v>
      </c>
      <c r="C4" s="266" t="s">
        <v>391</v>
      </c>
      <c r="D4" s="260"/>
      <c r="E4" s="267" t="n">
        <v>75</v>
      </c>
      <c r="F4" s="268" t="n">
        <f aca="false">D4*E4</f>
        <v>0</v>
      </c>
      <c r="G4" s="269" t="n">
        <f aca="false">(F4/12)/7</f>
        <v>0</v>
      </c>
      <c r="H4" s="270"/>
      <c r="I4" s="270"/>
      <c r="J4" s="270"/>
      <c r="K4" s="270"/>
      <c r="L4" s="270"/>
      <c r="M4" s="270"/>
      <c r="N4" s="270"/>
      <c r="O4" s="270"/>
      <c r="P4" s="270"/>
      <c r="Q4" s="270"/>
      <c r="R4" s="270"/>
      <c r="S4" s="270"/>
      <c r="T4" s="270"/>
      <c r="U4" s="270"/>
      <c r="V4" s="270"/>
      <c r="W4" s="270"/>
      <c r="X4" s="270"/>
    </row>
    <row r="5" customFormat="false" ht="21.65" hidden="false" customHeight="false" outlineLevel="0" collapsed="false">
      <c r="A5" s="264" t="n">
        <v>3</v>
      </c>
      <c r="B5" s="265" t="s">
        <v>352</v>
      </c>
      <c r="C5" s="266" t="s">
        <v>392</v>
      </c>
      <c r="D5" s="260"/>
      <c r="E5" s="267" t="n">
        <v>264</v>
      </c>
      <c r="F5" s="268" t="n">
        <f aca="false">D5*E5</f>
        <v>0</v>
      </c>
      <c r="G5" s="269" t="n">
        <f aca="false">(F5/12)/7</f>
        <v>0</v>
      </c>
      <c r="H5" s="270"/>
      <c r="I5" s="270"/>
      <c r="J5" s="270"/>
      <c r="K5" s="270"/>
      <c r="L5" s="270"/>
      <c r="M5" s="270"/>
      <c r="N5" s="270"/>
      <c r="O5" s="270"/>
      <c r="P5" s="270"/>
      <c r="Q5" s="270"/>
      <c r="R5" s="270"/>
      <c r="S5" s="270"/>
      <c r="T5" s="270"/>
      <c r="U5" s="270"/>
      <c r="V5" s="270"/>
      <c r="W5" s="270"/>
      <c r="X5" s="270"/>
    </row>
    <row r="6" customFormat="false" ht="33.1" hidden="false" customHeight="false" outlineLevel="0" collapsed="false">
      <c r="A6" s="264" t="n">
        <v>4</v>
      </c>
      <c r="B6" s="265" t="s">
        <v>352</v>
      </c>
      <c r="C6" s="266" t="s">
        <v>393</v>
      </c>
      <c r="D6" s="260"/>
      <c r="E6" s="267" t="n">
        <v>10</v>
      </c>
      <c r="F6" s="268" t="n">
        <f aca="false">D6*E6</f>
        <v>0</v>
      </c>
      <c r="G6" s="269" t="n">
        <f aca="false">(F6/12)/7</f>
        <v>0</v>
      </c>
      <c r="H6" s="270"/>
      <c r="I6" s="270"/>
      <c r="J6" s="270"/>
      <c r="K6" s="270"/>
      <c r="L6" s="270"/>
      <c r="M6" s="270"/>
      <c r="N6" s="270"/>
      <c r="O6" s="270"/>
      <c r="P6" s="270"/>
      <c r="Q6" s="270"/>
      <c r="R6" s="270"/>
      <c r="S6" s="270"/>
      <c r="T6" s="270"/>
      <c r="U6" s="270"/>
      <c r="V6" s="270"/>
      <c r="W6" s="270"/>
      <c r="X6" s="270"/>
    </row>
    <row r="7" customFormat="false" ht="21.65" hidden="false" customHeight="false" outlineLevel="0" collapsed="false">
      <c r="A7" s="264" t="n">
        <v>5</v>
      </c>
      <c r="B7" s="265" t="s">
        <v>352</v>
      </c>
      <c r="C7" s="266" t="s">
        <v>394</v>
      </c>
      <c r="D7" s="260"/>
      <c r="E7" s="267" t="n">
        <v>12</v>
      </c>
      <c r="F7" s="268" t="n">
        <f aca="false">D7*E7</f>
        <v>0</v>
      </c>
      <c r="G7" s="269" t="n">
        <f aca="false">(F7/12)/7</f>
        <v>0</v>
      </c>
      <c r="H7" s="270"/>
      <c r="I7" s="270"/>
      <c r="J7" s="270"/>
      <c r="K7" s="270"/>
      <c r="L7" s="270"/>
      <c r="M7" s="270"/>
      <c r="N7" s="270"/>
      <c r="O7" s="270"/>
      <c r="P7" s="270"/>
      <c r="Q7" s="270"/>
      <c r="R7" s="270"/>
      <c r="S7" s="270"/>
      <c r="T7" s="270"/>
      <c r="U7" s="270"/>
      <c r="V7" s="270"/>
      <c r="W7" s="270"/>
      <c r="X7" s="270"/>
    </row>
    <row r="8" customFormat="false" ht="21.65" hidden="false" customHeight="false" outlineLevel="0" collapsed="false">
      <c r="A8" s="264" t="n">
        <v>6</v>
      </c>
      <c r="B8" s="265" t="s">
        <v>352</v>
      </c>
      <c r="C8" s="266" t="s">
        <v>395</v>
      </c>
      <c r="D8" s="260"/>
      <c r="E8" s="267" t="n">
        <v>96</v>
      </c>
      <c r="F8" s="268" t="n">
        <f aca="false">D8*E8</f>
        <v>0</v>
      </c>
      <c r="G8" s="269" t="n">
        <f aca="false">(F8/12)/7</f>
        <v>0</v>
      </c>
      <c r="H8" s="270"/>
      <c r="I8" s="270"/>
      <c r="J8" s="270"/>
      <c r="K8" s="270"/>
      <c r="L8" s="270"/>
      <c r="M8" s="270"/>
      <c r="N8" s="270"/>
      <c r="O8" s="270"/>
      <c r="P8" s="270"/>
      <c r="Q8" s="270"/>
      <c r="R8" s="270"/>
      <c r="S8" s="270"/>
      <c r="T8" s="270"/>
      <c r="U8" s="270"/>
      <c r="V8" s="270"/>
      <c r="W8" s="270"/>
      <c r="X8" s="270"/>
    </row>
    <row r="9" customFormat="false" ht="21.65" hidden="false" customHeight="false" outlineLevel="0" collapsed="false">
      <c r="A9" s="264" t="n">
        <v>7</v>
      </c>
      <c r="B9" s="265" t="s">
        <v>352</v>
      </c>
      <c r="C9" s="266" t="s">
        <v>396</v>
      </c>
      <c r="D9" s="260"/>
      <c r="E9" s="267" t="n">
        <v>120</v>
      </c>
      <c r="F9" s="268" t="n">
        <f aca="false">D9*E9</f>
        <v>0</v>
      </c>
      <c r="G9" s="269" t="n">
        <f aca="false">(F9/12)/7</f>
        <v>0</v>
      </c>
      <c r="H9" s="270"/>
      <c r="I9" s="270"/>
      <c r="J9" s="270"/>
      <c r="K9" s="270"/>
      <c r="L9" s="270"/>
      <c r="M9" s="270"/>
      <c r="N9" s="270"/>
      <c r="O9" s="270"/>
      <c r="P9" s="270"/>
      <c r="Q9" s="270"/>
      <c r="R9" s="270"/>
      <c r="S9" s="270"/>
      <c r="T9" s="270"/>
      <c r="U9" s="270"/>
      <c r="V9" s="270"/>
      <c r="W9" s="270"/>
      <c r="X9" s="270"/>
    </row>
    <row r="10" customFormat="false" ht="21.65" hidden="false" customHeight="false" outlineLevel="0" collapsed="false">
      <c r="A10" s="264" t="n">
        <v>8</v>
      </c>
      <c r="B10" s="265" t="s">
        <v>352</v>
      </c>
      <c r="C10" s="266" t="s">
        <v>397</v>
      </c>
      <c r="D10" s="260"/>
      <c r="E10" s="267" t="n">
        <v>96</v>
      </c>
      <c r="F10" s="268" t="n">
        <f aca="false">D10*E10</f>
        <v>0</v>
      </c>
      <c r="G10" s="269" t="n">
        <f aca="false">(F10/12)/7</f>
        <v>0</v>
      </c>
      <c r="H10" s="270"/>
      <c r="I10" s="270"/>
      <c r="J10" s="270"/>
      <c r="K10" s="270"/>
      <c r="L10" s="270"/>
      <c r="M10" s="270"/>
      <c r="N10" s="270"/>
      <c r="O10" s="270"/>
      <c r="P10" s="270"/>
      <c r="Q10" s="270"/>
      <c r="R10" s="270"/>
      <c r="S10" s="270"/>
      <c r="T10" s="270"/>
      <c r="U10" s="270"/>
      <c r="V10" s="270"/>
      <c r="W10" s="270"/>
      <c r="X10" s="270"/>
    </row>
    <row r="11" customFormat="false" ht="44.15" hidden="false" customHeight="false" outlineLevel="0" collapsed="false">
      <c r="A11" s="264" t="n">
        <v>9</v>
      </c>
      <c r="B11" s="265" t="s">
        <v>352</v>
      </c>
      <c r="C11" s="266" t="s">
        <v>398</v>
      </c>
      <c r="D11" s="260"/>
      <c r="E11" s="267" t="n">
        <v>40</v>
      </c>
      <c r="F11" s="268" t="n">
        <f aca="false">D11*E11</f>
        <v>0</v>
      </c>
      <c r="G11" s="269" t="n">
        <f aca="false">(F11/12)/7</f>
        <v>0</v>
      </c>
      <c r="H11" s="270"/>
      <c r="I11" s="270"/>
      <c r="J11" s="270"/>
      <c r="K11" s="270"/>
      <c r="L11" s="270"/>
      <c r="M11" s="270"/>
      <c r="N11" s="270"/>
      <c r="O11" s="270"/>
      <c r="P11" s="270"/>
      <c r="Q11" s="270"/>
      <c r="R11" s="270"/>
      <c r="S11" s="270"/>
      <c r="T11" s="270"/>
      <c r="U11" s="270"/>
      <c r="V11" s="270"/>
      <c r="W11" s="270"/>
      <c r="X11" s="270"/>
    </row>
    <row r="12" customFormat="false" ht="33.1" hidden="false" customHeight="false" outlineLevel="0" collapsed="false">
      <c r="A12" s="264" t="n">
        <v>10</v>
      </c>
      <c r="B12" s="265" t="s">
        <v>352</v>
      </c>
      <c r="C12" s="266" t="s">
        <v>399</v>
      </c>
      <c r="D12" s="260"/>
      <c r="E12" s="267" t="n">
        <v>120</v>
      </c>
      <c r="F12" s="268" t="n">
        <f aca="false">D12*E12</f>
        <v>0</v>
      </c>
      <c r="G12" s="269" t="n">
        <f aca="false">(F12/12)/7</f>
        <v>0</v>
      </c>
      <c r="H12" s="270"/>
      <c r="I12" s="270"/>
      <c r="J12" s="270"/>
      <c r="K12" s="270"/>
      <c r="L12" s="270"/>
      <c r="M12" s="270"/>
      <c r="N12" s="270"/>
      <c r="O12" s="270"/>
      <c r="P12" s="270"/>
      <c r="Q12" s="270"/>
      <c r="R12" s="270"/>
      <c r="S12" s="270"/>
      <c r="T12" s="270"/>
      <c r="U12" s="270"/>
      <c r="V12" s="270"/>
      <c r="W12" s="270"/>
      <c r="X12" s="270"/>
    </row>
    <row r="13" customFormat="false" ht="21.65" hidden="false" customHeight="false" outlineLevel="0" collapsed="false">
      <c r="A13" s="264" t="n">
        <v>11</v>
      </c>
      <c r="B13" s="265" t="s">
        <v>352</v>
      </c>
      <c r="C13" s="266" t="s">
        <v>400</v>
      </c>
      <c r="D13" s="260"/>
      <c r="E13" s="267" t="n">
        <v>12</v>
      </c>
      <c r="F13" s="268" t="n">
        <f aca="false">D13*E13</f>
        <v>0</v>
      </c>
      <c r="G13" s="269" t="n">
        <f aca="false">(F13/12)/7</f>
        <v>0</v>
      </c>
      <c r="H13" s="270"/>
      <c r="I13" s="270"/>
      <c r="J13" s="270"/>
      <c r="K13" s="270"/>
      <c r="L13" s="270"/>
      <c r="M13" s="270"/>
      <c r="N13" s="270"/>
      <c r="O13" s="270"/>
      <c r="P13" s="270"/>
      <c r="Q13" s="270"/>
      <c r="R13" s="270"/>
      <c r="S13" s="270"/>
      <c r="T13" s="270"/>
      <c r="U13" s="270"/>
      <c r="V13" s="270"/>
      <c r="W13" s="270"/>
      <c r="X13" s="270"/>
    </row>
    <row r="14" customFormat="false" ht="21.65" hidden="false" customHeight="false" outlineLevel="0" collapsed="false">
      <c r="A14" s="264" t="n">
        <v>12</v>
      </c>
      <c r="B14" s="265" t="s">
        <v>352</v>
      </c>
      <c r="C14" s="266" t="s">
        <v>401</v>
      </c>
      <c r="D14" s="260"/>
      <c r="E14" s="267" t="n">
        <v>12</v>
      </c>
      <c r="F14" s="268" t="n">
        <f aca="false">D14*E14</f>
        <v>0</v>
      </c>
      <c r="G14" s="269" t="n">
        <f aca="false">(F14/12)/7</f>
        <v>0</v>
      </c>
      <c r="H14" s="270"/>
      <c r="I14" s="270"/>
      <c r="J14" s="270"/>
      <c r="K14" s="270"/>
      <c r="L14" s="270"/>
      <c r="M14" s="270"/>
      <c r="N14" s="270"/>
      <c r="O14" s="270"/>
      <c r="P14" s="270"/>
      <c r="Q14" s="270"/>
      <c r="R14" s="270"/>
      <c r="S14" s="270"/>
      <c r="T14" s="270"/>
      <c r="U14" s="270"/>
      <c r="V14" s="270"/>
      <c r="W14" s="270"/>
      <c r="X14" s="270"/>
    </row>
    <row r="15" customFormat="false" ht="21.65" hidden="false" customHeight="false" outlineLevel="0" collapsed="false">
      <c r="A15" s="264" t="n">
        <v>13</v>
      </c>
      <c r="B15" s="265" t="s">
        <v>352</v>
      </c>
      <c r="C15" s="266" t="s">
        <v>402</v>
      </c>
      <c r="D15" s="260"/>
      <c r="E15" s="267" t="n">
        <v>140</v>
      </c>
      <c r="F15" s="268" t="n">
        <f aca="false">D15*E15</f>
        <v>0</v>
      </c>
      <c r="G15" s="269" t="n">
        <f aca="false">(F15/12)/7</f>
        <v>0</v>
      </c>
      <c r="H15" s="270"/>
      <c r="I15" s="270"/>
      <c r="J15" s="270"/>
      <c r="K15" s="270"/>
      <c r="L15" s="270"/>
      <c r="M15" s="270"/>
      <c r="N15" s="270"/>
      <c r="O15" s="270"/>
      <c r="P15" s="270"/>
      <c r="Q15" s="270"/>
      <c r="R15" s="270"/>
      <c r="S15" s="270"/>
      <c r="T15" s="270"/>
      <c r="U15" s="270"/>
      <c r="V15" s="270"/>
      <c r="W15" s="270"/>
      <c r="X15" s="270"/>
    </row>
    <row r="16" customFormat="false" ht="33.1" hidden="false" customHeight="false" outlineLevel="0" collapsed="false">
      <c r="A16" s="264" t="n">
        <v>14</v>
      </c>
      <c r="B16" s="265" t="s">
        <v>352</v>
      </c>
      <c r="C16" s="266" t="s">
        <v>403</v>
      </c>
      <c r="D16" s="260"/>
      <c r="E16" s="267" t="n">
        <v>12</v>
      </c>
      <c r="F16" s="268" t="n">
        <f aca="false">D16*E16</f>
        <v>0</v>
      </c>
      <c r="G16" s="269" t="n">
        <f aca="false">(F16/12)/7</f>
        <v>0</v>
      </c>
      <c r="H16" s="270"/>
      <c r="I16" s="270"/>
      <c r="J16" s="270"/>
      <c r="K16" s="270"/>
      <c r="L16" s="270"/>
      <c r="M16" s="270"/>
      <c r="N16" s="270"/>
      <c r="O16" s="270"/>
      <c r="P16" s="270"/>
      <c r="Q16" s="270"/>
      <c r="R16" s="270"/>
      <c r="S16" s="270"/>
      <c r="T16" s="270"/>
      <c r="U16" s="270"/>
      <c r="V16" s="270"/>
      <c r="W16" s="270"/>
      <c r="X16" s="270"/>
    </row>
    <row r="17" customFormat="false" ht="21.65" hidden="false" customHeight="false" outlineLevel="0" collapsed="false">
      <c r="A17" s="264" t="n">
        <v>15</v>
      </c>
      <c r="B17" s="265" t="s">
        <v>352</v>
      </c>
      <c r="C17" s="266" t="s">
        <v>404</v>
      </c>
      <c r="D17" s="260"/>
      <c r="E17" s="267" t="n">
        <v>72</v>
      </c>
      <c r="F17" s="268" t="n">
        <f aca="false">D17*E17</f>
        <v>0</v>
      </c>
      <c r="G17" s="269" t="n">
        <f aca="false">(F17/12)/7</f>
        <v>0</v>
      </c>
      <c r="H17" s="270"/>
      <c r="I17" s="270"/>
      <c r="J17" s="270"/>
      <c r="K17" s="270"/>
      <c r="L17" s="270"/>
      <c r="M17" s="270"/>
      <c r="N17" s="270"/>
      <c r="O17" s="270"/>
      <c r="P17" s="270"/>
      <c r="Q17" s="270"/>
      <c r="R17" s="270"/>
      <c r="S17" s="270"/>
      <c r="T17" s="270"/>
      <c r="U17" s="270"/>
      <c r="V17" s="270"/>
      <c r="W17" s="270"/>
      <c r="X17" s="270"/>
    </row>
    <row r="18" customFormat="false" ht="21.65" hidden="false" customHeight="false" outlineLevel="0" collapsed="false">
      <c r="A18" s="264" t="n">
        <v>16</v>
      </c>
      <c r="B18" s="265" t="s">
        <v>352</v>
      </c>
      <c r="C18" s="266" t="s">
        <v>405</v>
      </c>
      <c r="D18" s="260"/>
      <c r="E18" s="267" t="n">
        <v>24</v>
      </c>
      <c r="F18" s="268" t="n">
        <f aca="false">D18*E18</f>
        <v>0</v>
      </c>
      <c r="G18" s="269" t="n">
        <f aca="false">(F18/12)/7</f>
        <v>0</v>
      </c>
      <c r="H18" s="270"/>
      <c r="I18" s="270"/>
      <c r="J18" s="270"/>
      <c r="K18" s="270"/>
      <c r="L18" s="270"/>
      <c r="M18" s="270"/>
      <c r="N18" s="270"/>
      <c r="O18" s="270"/>
      <c r="P18" s="270"/>
      <c r="Q18" s="270"/>
      <c r="R18" s="270"/>
      <c r="S18" s="270"/>
      <c r="T18" s="270"/>
      <c r="U18" s="270"/>
      <c r="V18" s="270"/>
      <c r="W18" s="270"/>
      <c r="X18" s="270"/>
    </row>
    <row r="19" customFormat="false" ht="21.65" hidden="false" customHeight="false" outlineLevel="0" collapsed="false">
      <c r="A19" s="264" t="n">
        <v>17</v>
      </c>
      <c r="B19" s="265" t="s">
        <v>352</v>
      </c>
      <c r="C19" s="266" t="s">
        <v>406</v>
      </c>
      <c r="D19" s="260"/>
      <c r="E19" s="267" t="n">
        <v>84</v>
      </c>
      <c r="F19" s="268" t="n">
        <f aca="false">D19*E19</f>
        <v>0</v>
      </c>
      <c r="G19" s="269" t="n">
        <f aca="false">(F19/12)/7</f>
        <v>0</v>
      </c>
      <c r="H19" s="270"/>
      <c r="I19" s="270"/>
      <c r="J19" s="270"/>
      <c r="K19" s="270"/>
      <c r="L19" s="270"/>
      <c r="M19" s="270"/>
      <c r="N19" s="270"/>
      <c r="O19" s="270"/>
      <c r="P19" s="270"/>
      <c r="Q19" s="270"/>
      <c r="R19" s="270"/>
      <c r="S19" s="270"/>
      <c r="T19" s="270"/>
      <c r="U19" s="270"/>
      <c r="V19" s="270"/>
      <c r="W19" s="270"/>
      <c r="X19" s="270"/>
    </row>
    <row r="20" customFormat="false" ht="21.65" hidden="false" customHeight="false" outlineLevel="0" collapsed="false">
      <c r="A20" s="264" t="n">
        <v>18</v>
      </c>
      <c r="B20" s="265" t="s">
        <v>352</v>
      </c>
      <c r="C20" s="266" t="s">
        <v>407</v>
      </c>
      <c r="D20" s="260"/>
      <c r="E20" s="267" t="n">
        <v>24</v>
      </c>
      <c r="F20" s="268" t="n">
        <f aca="false">D20*E20</f>
        <v>0</v>
      </c>
      <c r="G20" s="269" t="n">
        <f aca="false">(F20/12)/7</f>
        <v>0</v>
      </c>
      <c r="H20" s="270"/>
      <c r="I20" s="270"/>
      <c r="J20" s="270"/>
      <c r="K20" s="270"/>
      <c r="L20" s="270"/>
      <c r="M20" s="270"/>
      <c r="N20" s="270"/>
      <c r="O20" s="270"/>
      <c r="P20" s="270"/>
      <c r="Q20" s="270"/>
      <c r="R20" s="270"/>
      <c r="S20" s="270"/>
      <c r="T20" s="270"/>
      <c r="U20" s="270"/>
      <c r="V20" s="270"/>
      <c r="W20" s="270"/>
      <c r="X20" s="270"/>
    </row>
    <row r="21" customFormat="false" ht="33.1" hidden="false" customHeight="false" outlineLevel="0" collapsed="false">
      <c r="A21" s="264" t="n">
        <v>19</v>
      </c>
      <c r="B21" s="265" t="s">
        <v>352</v>
      </c>
      <c r="C21" s="266" t="s">
        <v>408</v>
      </c>
      <c r="D21" s="260"/>
      <c r="E21" s="267" t="n">
        <v>24</v>
      </c>
      <c r="F21" s="268" t="n">
        <f aca="false">D21*E21</f>
        <v>0</v>
      </c>
      <c r="G21" s="269" t="n">
        <f aca="false">(F21/12)/7</f>
        <v>0</v>
      </c>
      <c r="H21" s="270"/>
      <c r="I21" s="270"/>
      <c r="J21" s="270"/>
      <c r="K21" s="270"/>
      <c r="L21" s="270"/>
      <c r="M21" s="270"/>
      <c r="N21" s="270"/>
      <c r="O21" s="270"/>
      <c r="P21" s="270"/>
      <c r="Q21" s="270"/>
      <c r="R21" s="270"/>
      <c r="S21" s="270"/>
      <c r="T21" s="270"/>
      <c r="U21" s="270"/>
      <c r="V21" s="270"/>
      <c r="W21" s="270"/>
      <c r="X21" s="270"/>
    </row>
    <row r="22" customFormat="false" ht="33.1" hidden="false" customHeight="false" outlineLevel="0" collapsed="false">
      <c r="A22" s="264" t="n">
        <v>20</v>
      </c>
      <c r="B22" s="265" t="s">
        <v>352</v>
      </c>
      <c r="C22" s="266" t="s">
        <v>409</v>
      </c>
      <c r="D22" s="260"/>
      <c r="E22" s="267" t="n">
        <v>25</v>
      </c>
      <c r="F22" s="268" t="n">
        <f aca="false">D22*E22</f>
        <v>0</v>
      </c>
      <c r="G22" s="269" t="n">
        <f aca="false">(F22/12)/7</f>
        <v>0</v>
      </c>
      <c r="H22" s="270"/>
      <c r="I22" s="270"/>
      <c r="J22" s="270"/>
      <c r="K22" s="270"/>
      <c r="L22" s="270"/>
      <c r="M22" s="270"/>
      <c r="N22" s="270"/>
      <c r="O22" s="270"/>
      <c r="P22" s="270"/>
      <c r="Q22" s="270"/>
      <c r="R22" s="270"/>
      <c r="S22" s="270"/>
      <c r="T22" s="270"/>
      <c r="U22" s="270"/>
      <c r="V22" s="270"/>
      <c r="W22" s="270"/>
      <c r="X22" s="270"/>
    </row>
    <row r="23" customFormat="false" ht="21.65" hidden="false" customHeight="false" outlineLevel="0" collapsed="false">
      <c r="A23" s="264" t="n">
        <v>21</v>
      </c>
      <c r="B23" s="265" t="s">
        <v>352</v>
      </c>
      <c r="C23" s="266" t="s">
        <v>410</v>
      </c>
      <c r="D23" s="260"/>
      <c r="E23" s="267" t="n">
        <v>96</v>
      </c>
      <c r="F23" s="268" t="n">
        <f aca="false">D23*E23</f>
        <v>0</v>
      </c>
      <c r="G23" s="269" t="n">
        <f aca="false">(F23/12)/7</f>
        <v>0</v>
      </c>
      <c r="H23" s="270"/>
      <c r="I23" s="270"/>
      <c r="J23" s="270"/>
      <c r="K23" s="270"/>
      <c r="L23" s="270"/>
      <c r="M23" s="270"/>
      <c r="N23" s="270"/>
      <c r="O23" s="270"/>
      <c r="P23" s="270"/>
      <c r="Q23" s="270"/>
      <c r="R23" s="270"/>
      <c r="S23" s="270"/>
      <c r="T23" s="270"/>
      <c r="U23" s="270"/>
      <c r="V23" s="270"/>
      <c r="W23" s="270"/>
      <c r="X23" s="270"/>
    </row>
    <row r="24" customFormat="false" ht="15" hidden="false" customHeight="true" outlineLevel="0" collapsed="false">
      <c r="A24" s="271"/>
      <c r="B24" s="272" t="s">
        <v>370</v>
      </c>
      <c r="C24" s="272"/>
      <c r="D24" s="273"/>
      <c r="E24" s="274" t="n">
        <f aca="false">SUM(E3:E23)</f>
        <v>1482</v>
      </c>
      <c r="F24" s="260" t="n">
        <f aca="false">SUM(F3:F23)</f>
        <v>0</v>
      </c>
      <c r="G24" s="269" t="n">
        <f aca="false">SUM(G3:G23)</f>
        <v>0</v>
      </c>
      <c r="H24" s="248"/>
      <c r="I24" s="248"/>
      <c r="J24" s="248"/>
      <c r="K24" s="248"/>
      <c r="L24" s="248"/>
      <c r="M24" s="248"/>
      <c r="N24" s="248"/>
      <c r="O24" s="248"/>
      <c r="P24" s="248"/>
      <c r="Q24" s="248"/>
      <c r="R24" s="248"/>
      <c r="S24" s="248"/>
      <c r="T24" s="248"/>
      <c r="U24" s="248"/>
      <c r="V24" s="248"/>
      <c r="W24" s="248"/>
      <c r="X24" s="248"/>
    </row>
    <row r="25" customFormat="false" ht="15" hidden="false" customHeight="false" outlineLevel="0" collapsed="false">
      <c r="A25" s="264"/>
      <c r="B25" s="265"/>
      <c r="C25" s="266"/>
      <c r="D25" s="260"/>
      <c r="E25" s="267"/>
      <c r="F25" s="268"/>
      <c r="G25" s="275"/>
      <c r="H25" s="270"/>
      <c r="I25" s="270"/>
      <c r="J25" s="270"/>
      <c r="K25" s="270"/>
      <c r="L25" s="270"/>
      <c r="M25" s="270"/>
      <c r="N25" s="270"/>
      <c r="O25" s="270"/>
      <c r="P25" s="270"/>
      <c r="Q25" s="270"/>
      <c r="R25" s="270"/>
      <c r="S25" s="270"/>
      <c r="T25" s="270"/>
      <c r="U25" s="270"/>
      <c r="V25" s="270"/>
      <c r="W25" s="270"/>
      <c r="X25" s="270"/>
    </row>
    <row r="26" customFormat="false" ht="33.1" hidden="false" customHeight="false" outlineLevel="0" collapsed="false">
      <c r="A26" s="264" t="n">
        <v>22</v>
      </c>
      <c r="B26" s="265" t="s">
        <v>411</v>
      </c>
      <c r="C26" s="266" t="s">
        <v>412</v>
      </c>
      <c r="D26" s="260"/>
      <c r="E26" s="267" t="n">
        <v>36</v>
      </c>
      <c r="F26" s="268" t="n">
        <f aca="false">D26*E26</f>
        <v>0</v>
      </c>
      <c r="G26" s="269" t="n">
        <f aca="false">(F26/12)/6</f>
        <v>0</v>
      </c>
      <c r="H26" s="270"/>
      <c r="I26" s="270"/>
      <c r="J26" s="270"/>
      <c r="K26" s="270"/>
      <c r="L26" s="270"/>
      <c r="M26" s="270"/>
      <c r="N26" s="270"/>
      <c r="O26" s="270"/>
      <c r="P26" s="270"/>
      <c r="Q26" s="270"/>
      <c r="R26" s="270"/>
      <c r="S26" s="270"/>
      <c r="T26" s="270"/>
      <c r="U26" s="270"/>
      <c r="V26" s="270"/>
      <c r="W26" s="270"/>
      <c r="X26" s="270"/>
    </row>
    <row r="27" customFormat="false" ht="15" hidden="false" customHeight="false" outlineLevel="0" collapsed="false">
      <c r="A27" s="264" t="n">
        <v>23</v>
      </c>
      <c r="B27" s="265" t="s">
        <v>411</v>
      </c>
      <c r="C27" s="266" t="s">
        <v>413</v>
      </c>
      <c r="D27" s="260"/>
      <c r="E27" s="267" t="n">
        <v>74</v>
      </c>
      <c r="F27" s="268" t="n">
        <f aca="false">D27*E27</f>
        <v>0</v>
      </c>
      <c r="G27" s="269" t="n">
        <f aca="false">(F27/12)/6</f>
        <v>0</v>
      </c>
      <c r="H27" s="270"/>
      <c r="I27" s="270"/>
      <c r="J27" s="270"/>
      <c r="K27" s="270"/>
      <c r="L27" s="270"/>
      <c r="M27" s="270"/>
      <c r="N27" s="270"/>
      <c r="O27" s="270"/>
      <c r="P27" s="270"/>
      <c r="Q27" s="270"/>
      <c r="R27" s="270"/>
      <c r="S27" s="270"/>
      <c r="T27" s="270"/>
      <c r="U27" s="270"/>
      <c r="V27" s="270"/>
      <c r="W27" s="270"/>
      <c r="X27" s="270"/>
    </row>
    <row r="28" customFormat="false" ht="15" hidden="false" customHeight="false" outlineLevel="0" collapsed="false">
      <c r="A28" s="264" t="n">
        <v>24</v>
      </c>
      <c r="B28" s="265" t="s">
        <v>411</v>
      </c>
      <c r="C28" s="266" t="s">
        <v>414</v>
      </c>
      <c r="D28" s="260"/>
      <c r="E28" s="267" t="n">
        <v>2</v>
      </c>
      <c r="F28" s="268" t="n">
        <f aca="false">D28*E28</f>
        <v>0</v>
      </c>
      <c r="G28" s="269" t="n">
        <f aca="false">(F28/12)/6</f>
        <v>0</v>
      </c>
      <c r="H28" s="270"/>
      <c r="I28" s="270"/>
      <c r="J28" s="270"/>
      <c r="K28" s="270"/>
      <c r="L28" s="270"/>
      <c r="M28" s="270"/>
      <c r="N28" s="270"/>
      <c r="O28" s="270"/>
      <c r="P28" s="270"/>
      <c r="Q28" s="270"/>
      <c r="R28" s="270"/>
      <c r="S28" s="270"/>
      <c r="T28" s="270"/>
      <c r="U28" s="270"/>
      <c r="V28" s="270"/>
      <c r="W28" s="270"/>
      <c r="X28" s="270"/>
    </row>
    <row r="29" customFormat="false" ht="21.65" hidden="false" customHeight="false" outlineLevel="0" collapsed="false">
      <c r="A29" s="264" t="n">
        <v>25</v>
      </c>
      <c r="B29" s="265" t="s">
        <v>411</v>
      </c>
      <c r="C29" s="266" t="s">
        <v>415</v>
      </c>
      <c r="D29" s="260"/>
      <c r="E29" s="267" t="n">
        <v>120</v>
      </c>
      <c r="F29" s="268" t="n">
        <f aca="false">D29*E29</f>
        <v>0</v>
      </c>
      <c r="G29" s="269" t="n">
        <f aca="false">(F29/12)/6</f>
        <v>0</v>
      </c>
      <c r="H29" s="270"/>
      <c r="I29" s="270"/>
      <c r="J29" s="270"/>
      <c r="K29" s="270"/>
      <c r="L29" s="270"/>
      <c r="M29" s="270"/>
      <c r="N29" s="270"/>
      <c r="O29" s="270"/>
      <c r="P29" s="270"/>
      <c r="Q29" s="270"/>
      <c r="R29" s="270"/>
      <c r="S29" s="270"/>
      <c r="T29" s="270"/>
      <c r="U29" s="270"/>
      <c r="V29" s="270"/>
      <c r="W29" s="270"/>
      <c r="X29" s="270"/>
    </row>
    <row r="30" customFormat="false" ht="15" hidden="false" customHeight="false" outlineLevel="0" collapsed="false">
      <c r="A30" s="264" t="n">
        <v>26</v>
      </c>
      <c r="B30" s="265" t="s">
        <v>411</v>
      </c>
      <c r="C30" s="266" t="s">
        <v>416</v>
      </c>
      <c r="D30" s="260"/>
      <c r="E30" s="267" t="n">
        <v>396</v>
      </c>
      <c r="F30" s="268" t="n">
        <f aca="false">D30*E30</f>
        <v>0</v>
      </c>
      <c r="G30" s="269" t="n">
        <f aca="false">(F30/12)/6</f>
        <v>0</v>
      </c>
      <c r="H30" s="270"/>
      <c r="I30" s="270"/>
      <c r="J30" s="270"/>
      <c r="K30" s="270"/>
      <c r="L30" s="270"/>
      <c r="M30" s="270"/>
      <c r="N30" s="270"/>
      <c r="O30" s="270"/>
      <c r="P30" s="270"/>
      <c r="Q30" s="270"/>
      <c r="R30" s="270"/>
      <c r="S30" s="270"/>
      <c r="T30" s="270"/>
      <c r="U30" s="270"/>
      <c r="V30" s="270"/>
      <c r="W30" s="270"/>
      <c r="X30" s="270"/>
    </row>
    <row r="31" customFormat="false" ht="15" hidden="false" customHeight="false" outlineLevel="0" collapsed="false">
      <c r="A31" s="264" t="n">
        <v>27</v>
      </c>
      <c r="B31" s="265" t="s">
        <v>411</v>
      </c>
      <c r="C31" s="266" t="s">
        <v>417</v>
      </c>
      <c r="D31" s="260"/>
      <c r="E31" s="267" t="n">
        <v>40</v>
      </c>
      <c r="F31" s="268" t="n">
        <f aca="false">D31*E31</f>
        <v>0</v>
      </c>
      <c r="G31" s="269" t="n">
        <f aca="false">(F31/12)/6</f>
        <v>0</v>
      </c>
      <c r="H31" s="270"/>
      <c r="I31" s="270"/>
      <c r="J31" s="270"/>
      <c r="K31" s="270"/>
      <c r="L31" s="270"/>
      <c r="M31" s="270"/>
      <c r="N31" s="270"/>
      <c r="O31" s="270"/>
      <c r="P31" s="270"/>
      <c r="Q31" s="270"/>
      <c r="R31" s="270"/>
      <c r="S31" s="270"/>
      <c r="T31" s="270"/>
      <c r="U31" s="270"/>
      <c r="V31" s="270"/>
      <c r="W31" s="270"/>
      <c r="X31" s="270"/>
    </row>
    <row r="32" customFormat="false" ht="44.15" hidden="false" customHeight="false" outlineLevel="0" collapsed="false">
      <c r="A32" s="264" t="n">
        <v>28</v>
      </c>
      <c r="B32" s="265" t="s">
        <v>411</v>
      </c>
      <c r="C32" s="266" t="s">
        <v>418</v>
      </c>
      <c r="D32" s="260"/>
      <c r="E32" s="267" t="n">
        <v>24</v>
      </c>
      <c r="F32" s="268" t="n">
        <f aca="false">D32*E32</f>
        <v>0</v>
      </c>
      <c r="G32" s="269" t="n">
        <f aca="false">(F32/12)/6</f>
        <v>0</v>
      </c>
      <c r="H32" s="270"/>
      <c r="I32" s="270"/>
      <c r="J32" s="270"/>
      <c r="K32" s="270"/>
      <c r="L32" s="270"/>
      <c r="M32" s="270"/>
      <c r="N32" s="270"/>
      <c r="O32" s="270"/>
      <c r="P32" s="270"/>
      <c r="Q32" s="270"/>
      <c r="R32" s="270"/>
      <c r="S32" s="270"/>
      <c r="T32" s="270"/>
      <c r="U32" s="270"/>
      <c r="V32" s="270"/>
      <c r="W32" s="270"/>
      <c r="X32" s="270"/>
    </row>
    <row r="33" customFormat="false" ht="15" hidden="false" customHeight="false" outlineLevel="0" collapsed="false">
      <c r="A33" s="264" t="n">
        <v>29</v>
      </c>
      <c r="B33" s="265" t="s">
        <v>411</v>
      </c>
      <c r="C33" s="266" t="s">
        <v>419</v>
      </c>
      <c r="D33" s="260"/>
      <c r="E33" s="267" t="n">
        <v>192</v>
      </c>
      <c r="F33" s="268" t="n">
        <f aca="false">D33*E33</f>
        <v>0</v>
      </c>
      <c r="G33" s="269" t="n">
        <f aca="false">(F33/12)/6</f>
        <v>0</v>
      </c>
      <c r="H33" s="270"/>
      <c r="I33" s="270"/>
      <c r="J33" s="270"/>
      <c r="K33" s="270"/>
      <c r="L33" s="270"/>
      <c r="M33" s="270"/>
      <c r="N33" s="270"/>
      <c r="O33" s="270"/>
      <c r="P33" s="270"/>
      <c r="Q33" s="270"/>
      <c r="R33" s="270"/>
      <c r="S33" s="270"/>
      <c r="T33" s="270"/>
      <c r="U33" s="270"/>
      <c r="V33" s="270"/>
      <c r="W33" s="270"/>
      <c r="X33" s="270"/>
    </row>
    <row r="34" customFormat="false" ht="33.1" hidden="false" customHeight="false" outlineLevel="0" collapsed="false">
      <c r="A34" s="264" t="n">
        <v>30</v>
      </c>
      <c r="B34" s="265" t="s">
        <v>411</v>
      </c>
      <c r="C34" s="266" t="s">
        <v>420</v>
      </c>
      <c r="D34" s="260"/>
      <c r="E34" s="267" t="n">
        <v>228</v>
      </c>
      <c r="F34" s="268" t="n">
        <f aca="false">D34*E34</f>
        <v>0</v>
      </c>
      <c r="G34" s="269" t="n">
        <f aca="false">(F34/12)/6</f>
        <v>0</v>
      </c>
      <c r="H34" s="270"/>
      <c r="I34" s="270"/>
      <c r="J34" s="270"/>
      <c r="K34" s="270"/>
      <c r="L34" s="270"/>
      <c r="M34" s="270"/>
      <c r="N34" s="270"/>
      <c r="O34" s="270"/>
      <c r="P34" s="270"/>
      <c r="Q34" s="270"/>
      <c r="R34" s="270"/>
      <c r="S34" s="270"/>
      <c r="T34" s="270"/>
      <c r="U34" s="270"/>
      <c r="V34" s="270"/>
      <c r="W34" s="270"/>
      <c r="X34" s="270"/>
    </row>
    <row r="35" customFormat="false" ht="21.65" hidden="false" customHeight="false" outlineLevel="0" collapsed="false">
      <c r="A35" s="264" t="n">
        <v>31</v>
      </c>
      <c r="B35" s="265" t="s">
        <v>411</v>
      </c>
      <c r="C35" s="266" t="s">
        <v>421</v>
      </c>
      <c r="D35" s="260"/>
      <c r="E35" s="267" t="n">
        <v>3000</v>
      </c>
      <c r="F35" s="268" t="n">
        <f aca="false">D35*E35</f>
        <v>0</v>
      </c>
      <c r="G35" s="269" t="n">
        <f aca="false">(F35/12)/6</f>
        <v>0</v>
      </c>
      <c r="H35" s="270"/>
      <c r="I35" s="270"/>
      <c r="J35" s="270"/>
      <c r="K35" s="270"/>
      <c r="L35" s="270"/>
      <c r="M35" s="270"/>
      <c r="N35" s="270"/>
      <c r="O35" s="270"/>
      <c r="P35" s="270"/>
      <c r="Q35" s="270"/>
      <c r="R35" s="270"/>
      <c r="S35" s="270"/>
      <c r="T35" s="270"/>
      <c r="U35" s="270"/>
      <c r="V35" s="270"/>
      <c r="W35" s="270"/>
      <c r="X35" s="270"/>
    </row>
    <row r="36" customFormat="false" ht="15" hidden="false" customHeight="false" outlineLevel="0" collapsed="false">
      <c r="A36" s="264" t="n">
        <v>32</v>
      </c>
      <c r="B36" s="265" t="s">
        <v>411</v>
      </c>
      <c r="C36" s="266" t="s">
        <v>422</v>
      </c>
      <c r="D36" s="260"/>
      <c r="E36" s="267" t="n">
        <v>24</v>
      </c>
      <c r="F36" s="268" t="n">
        <f aca="false">D36*E36</f>
        <v>0</v>
      </c>
      <c r="G36" s="269" t="n">
        <f aca="false">(F36/12)/6</f>
        <v>0</v>
      </c>
      <c r="H36" s="270"/>
      <c r="I36" s="270"/>
      <c r="J36" s="270"/>
      <c r="K36" s="270"/>
      <c r="L36" s="270"/>
      <c r="M36" s="270"/>
      <c r="N36" s="270"/>
      <c r="O36" s="270"/>
      <c r="P36" s="270"/>
      <c r="Q36" s="270"/>
      <c r="R36" s="270"/>
      <c r="S36" s="270"/>
      <c r="T36" s="270"/>
      <c r="U36" s="270"/>
      <c r="V36" s="270"/>
      <c r="W36" s="270"/>
      <c r="X36" s="270"/>
    </row>
    <row r="37" customFormat="false" ht="15" hidden="false" customHeight="false" outlineLevel="0" collapsed="false">
      <c r="A37" s="264" t="n">
        <v>33</v>
      </c>
      <c r="B37" s="265" t="s">
        <v>411</v>
      </c>
      <c r="C37" s="266" t="s">
        <v>423</v>
      </c>
      <c r="D37" s="260"/>
      <c r="E37" s="267" t="n">
        <v>240</v>
      </c>
      <c r="F37" s="268" t="n">
        <f aca="false">D37*E37</f>
        <v>0</v>
      </c>
      <c r="G37" s="269" t="n">
        <f aca="false">(F37/12)/6</f>
        <v>0</v>
      </c>
      <c r="H37" s="270"/>
      <c r="I37" s="270"/>
      <c r="J37" s="270"/>
      <c r="K37" s="270"/>
      <c r="L37" s="270"/>
      <c r="M37" s="270"/>
      <c r="N37" s="270"/>
      <c r="O37" s="270"/>
      <c r="P37" s="270"/>
      <c r="Q37" s="270"/>
      <c r="R37" s="270"/>
      <c r="S37" s="270"/>
      <c r="T37" s="270"/>
      <c r="U37" s="270"/>
      <c r="V37" s="270"/>
      <c r="W37" s="270"/>
      <c r="X37" s="270"/>
    </row>
    <row r="38" customFormat="false" ht="15" hidden="false" customHeight="true" outlineLevel="0" collapsed="false">
      <c r="A38" s="271"/>
      <c r="B38" s="272" t="s">
        <v>424</v>
      </c>
      <c r="C38" s="272"/>
      <c r="D38" s="273"/>
      <c r="E38" s="274" t="n">
        <f aca="false">SUM(E26:E37)</f>
        <v>4376</v>
      </c>
      <c r="F38" s="260" t="n">
        <f aca="false">SUM(F26:F37)</f>
        <v>0</v>
      </c>
      <c r="G38" s="269" t="n">
        <f aca="false">SUM(G26:G37)</f>
        <v>0</v>
      </c>
      <c r="H38" s="248"/>
      <c r="I38" s="248"/>
      <c r="J38" s="248"/>
      <c r="K38" s="248"/>
      <c r="L38" s="248"/>
      <c r="M38" s="248"/>
      <c r="N38" s="248"/>
      <c r="O38" s="248"/>
      <c r="P38" s="248"/>
      <c r="Q38" s="248"/>
      <c r="R38" s="248"/>
      <c r="S38" s="248"/>
      <c r="T38" s="248"/>
      <c r="U38" s="248"/>
      <c r="V38" s="248"/>
      <c r="W38" s="248"/>
      <c r="X38" s="248"/>
    </row>
    <row r="39" customFormat="false" ht="15" hidden="false" customHeight="false" outlineLevel="0" collapsed="false">
      <c r="A39" s="264"/>
      <c r="B39" s="265"/>
      <c r="C39" s="266"/>
      <c r="D39" s="260"/>
      <c r="E39" s="267"/>
      <c r="F39" s="268"/>
      <c r="G39" s="275"/>
      <c r="H39" s="270"/>
      <c r="I39" s="270"/>
      <c r="J39" s="270"/>
      <c r="K39" s="270"/>
      <c r="L39" s="270"/>
      <c r="M39" s="270"/>
      <c r="N39" s="270"/>
      <c r="O39" s="270"/>
      <c r="P39" s="270"/>
      <c r="Q39" s="270"/>
      <c r="R39" s="270"/>
      <c r="S39" s="270"/>
      <c r="T39" s="270"/>
      <c r="U39" s="270"/>
      <c r="V39" s="270"/>
      <c r="W39" s="270"/>
      <c r="X39" s="270"/>
    </row>
    <row r="40" customFormat="false" ht="15" hidden="false" customHeight="false" outlineLevel="0" collapsed="false">
      <c r="A40" s="264" t="n">
        <v>34</v>
      </c>
      <c r="B40" s="265" t="s">
        <v>371</v>
      </c>
      <c r="C40" s="266" t="s">
        <v>425</v>
      </c>
      <c r="D40" s="260"/>
      <c r="E40" s="267" t="n">
        <v>240</v>
      </c>
      <c r="F40" s="268" t="n">
        <f aca="false">D40*E40</f>
        <v>0</v>
      </c>
      <c r="G40" s="269" t="n">
        <f aca="false">(F40/12)</f>
        <v>0</v>
      </c>
      <c r="H40" s="270"/>
      <c r="I40" s="270"/>
      <c r="J40" s="270"/>
      <c r="K40" s="270"/>
      <c r="L40" s="270"/>
      <c r="M40" s="270"/>
      <c r="N40" s="270"/>
      <c r="O40" s="270"/>
      <c r="P40" s="270"/>
      <c r="Q40" s="270"/>
      <c r="R40" s="270"/>
      <c r="S40" s="270"/>
      <c r="T40" s="270"/>
      <c r="U40" s="270"/>
      <c r="V40" s="270"/>
      <c r="W40" s="270"/>
      <c r="X40" s="270"/>
    </row>
    <row r="41" customFormat="false" ht="15" hidden="false" customHeight="false" outlineLevel="0" collapsed="false">
      <c r="A41" s="264" t="n">
        <v>35</v>
      </c>
      <c r="B41" s="265" t="s">
        <v>371</v>
      </c>
      <c r="C41" s="266" t="s">
        <v>426</v>
      </c>
      <c r="D41" s="260"/>
      <c r="E41" s="267" t="n">
        <v>48</v>
      </c>
      <c r="F41" s="268" t="n">
        <f aca="false">D41*E41</f>
        <v>0</v>
      </c>
      <c r="G41" s="269" t="n">
        <f aca="false">(F41/12)</f>
        <v>0</v>
      </c>
      <c r="H41" s="270"/>
      <c r="I41" s="270"/>
      <c r="J41" s="270"/>
      <c r="K41" s="270"/>
      <c r="L41" s="270"/>
      <c r="M41" s="270"/>
      <c r="N41" s="270"/>
      <c r="O41" s="270"/>
      <c r="P41" s="270"/>
      <c r="Q41" s="270"/>
      <c r="R41" s="270"/>
      <c r="S41" s="270"/>
      <c r="T41" s="270"/>
      <c r="U41" s="270"/>
      <c r="V41" s="270"/>
      <c r="W41" s="270"/>
      <c r="X41" s="270"/>
    </row>
    <row r="42" customFormat="false" ht="15" hidden="false" customHeight="false" outlineLevel="0" collapsed="false">
      <c r="A42" s="264" t="n">
        <v>36</v>
      </c>
      <c r="B42" s="265" t="s">
        <v>371</v>
      </c>
      <c r="C42" s="266" t="s">
        <v>427</v>
      </c>
      <c r="D42" s="260"/>
      <c r="E42" s="267" t="n">
        <v>18</v>
      </c>
      <c r="F42" s="268" t="n">
        <f aca="false">D42*E42</f>
        <v>0</v>
      </c>
      <c r="G42" s="269" t="n">
        <f aca="false">(F42/12)</f>
        <v>0</v>
      </c>
      <c r="H42" s="270"/>
      <c r="I42" s="270"/>
      <c r="J42" s="270"/>
      <c r="K42" s="270"/>
      <c r="L42" s="270"/>
      <c r="M42" s="270"/>
      <c r="N42" s="270"/>
      <c r="O42" s="270"/>
      <c r="P42" s="270"/>
      <c r="Q42" s="270"/>
      <c r="R42" s="270"/>
      <c r="S42" s="270"/>
      <c r="T42" s="270"/>
      <c r="U42" s="270"/>
      <c r="V42" s="270"/>
      <c r="W42" s="270"/>
      <c r="X42" s="270"/>
    </row>
    <row r="43" customFormat="false" ht="15" hidden="false" customHeight="true" outlineLevel="0" collapsed="false">
      <c r="A43" s="271"/>
      <c r="B43" s="272" t="s">
        <v>428</v>
      </c>
      <c r="C43" s="272"/>
      <c r="D43" s="273"/>
      <c r="E43" s="274" t="n">
        <f aca="false">SUM(E40:E42)</f>
        <v>306</v>
      </c>
      <c r="F43" s="260" t="n">
        <f aca="false">SUM(F40:F42)</f>
        <v>0</v>
      </c>
      <c r="G43" s="269" t="n">
        <f aca="false">SUM(G40:G42)</f>
        <v>0</v>
      </c>
      <c r="H43" s="248"/>
      <c r="I43" s="248"/>
      <c r="J43" s="248"/>
      <c r="K43" s="248"/>
      <c r="L43" s="248"/>
      <c r="M43" s="248"/>
      <c r="N43" s="248"/>
      <c r="O43" s="248"/>
      <c r="P43" s="248"/>
      <c r="Q43" s="248"/>
      <c r="R43" s="248"/>
      <c r="S43" s="248"/>
      <c r="T43" s="248"/>
      <c r="U43" s="248"/>
      <c r="V43" s="248"/>
      <c r="W43" s="248"/>
      <c r="X43" s="248"/>
    </row>
    <row r="44" customFormat="false" ht="15" hidden="false" customHeight="false" outlineLevel="0" collapsed="false">
      <c r="A44" s="264"/>
      <c r="B44" s="265"/>
      <c r="C44" s="276"/>
      <c r="D44" s="268"/>
      <c r="E44" s="267"/>
      <c r="F44" s="277"/>
      <c r="G44" s="278"/>
      <c r="H44" s="9"/>
      <c r="I44" s="9"/>
      <c r="J44" s="9"/>
      <c r="K44" s="9"/>
      <c r="L44" s="9"/>
      <c r="M44" s="9"/>
      <c r="N44" s="9"/>
      <c r="O44" s="9"/>
      <c r="P44" s="9"/>
      <c r="Q44" s="9"/>
      <c r="R44" s="9"/>
      <c r="S44" s="9"/>
      <c r="T44" s="9"/>
      <c r="U44" s="9"/>
      <c r="V44" s="9"/>
      <c r="W44" s="9"/>
      <c r="X44" s="9"/>
    </row>
    <row r="45" customFormat="false" ht="15" hidden="false" customHeight="true" outlineLevel="0" collapsed="false">
      <c r="A45" s="271"/>
      <c r="B45" s="272" t="s">
        <v>388</v>
      </c>
      <c r="C45" s="272"/>
      <c r="D45" s="260"/>
      <c r="E45" s="274" t="n">
        <f aca="false">E43+E38+E24</f>
        <v>6164</v>
      </c>
      <c r="F45" s="260" t="n">
        <f aca="false">F43+F38+F24</f>
        <v>0</v>
      </c>
      <c r="G45" s="269" t="n">
        <f aca="false">G43+G38+G24</f>
        <v>0</v>
      </c>
      <c r="H45" s="248"/>
      <c r="I45" s="248"/>
      <c r="J45" s="248"/>
      <c r="K45" s="248"/>
      <c r="L45" s="248"/>
      <c r="M45" s="248"/>
      <c r="N45" s="248"/>
      <c r="O45" s="248"/>
      <c r="P45" s="248"/>
      <c r="Q45" s="248"/>
      <c r="R45" s="248"/>
      <c r="S45" s="248"/>
      <c r="T45" s="248"/>
      <c r="U45" s="248"/>
      <c r="V45" s="248"/>
      <c r="W45" s="248"/>
      <c r="X45" s="248"/>
    </row>
  </sheetData>
  <mergeCells count="5">
    <mergeCell ref="A1:G1"/>
    <mergeCell ref="B24:C24"/>
    <mergeCell ref="B38:C38"/>
    <mergeCell ref="B43:C43"/>
    <mergeCell ref="B45:C45"/>
  </mergeCells>
  <printOptions headings="false" gridLines="false" gridLinesSet="true" horizontalCentered="true" verticalCentered="false"/>
  <pageMargins left="0.7875" right="0.7875" top="0" bottom="0"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6.14"/>
    <col collapsed="false" customWidth="true" hidden="false" outlineLevel="0" max="2" min="2" style="1" width="20.14"/>
    <col collapsed="false" customWidth="true" hidden="false" outlineLevel="0" max="3" min="3" style="1" width="46.71"/>
    <col collapsed="false" customWidth="true" hidden="false" outlineLevel="0" max="6" min="4" style="1" width="11.57"/>
    <col collapsed="false" customWidth="true" hidden="false" outlineLevel="0" max="7" min="7" style="1" width="19.86"/>
    <col collapsed="false" customWidth="true" hidden="false" outlineLevel="0" max="25" min="8" style="1" width="11.57"/>
    <col collapsed="false" customWidth="true" hidden="false" outlineLevel="0" max="26" min="26" style="1" width="8.71"/>
  </cols>
  <sheetData>
    <row r="1" customFormat="false" ht="15" hidden="false" customHeight="false" outlineLevel="0" collapsed="false">
      <c r="A1" s="279"/>
      <c r="B1" s="280" t="s">
        <v>429</v>
      </c>
      <c r="C1" s="280"/>
      <c r="D1" s="280"/>
      <c r="E1" s="280"/>
      <c r="F1" s="280"/>
      <c r="G1" s="280"/>
      <c r="H1" s="9"/>
      <c r="I1" s="9"/>
      <c r="J1" s="9"/>
      <c r="K1" s="9"/>
      <c r="L1" s="9"/>
      <c r="M1" s="9"/>
      <c r="N1" s="9"/>
      <c r="O1" s="9"/>
      <c r="P1" s="9"/>
      <c r="Q1" s="9"/>
      <c r="R1" s="9"/>
      <c r="S1" s="9"/>
      <c r="T1" s="9"/>
      <c r="U1" s="9"/>
      <c r="V1" s="9"/>
      <c r="W1" s="9"/>
      <c r="X1" s="9"/>
      <c r="Y1" s="9"/>
    </row>
    <row r="2" customFormat="false" ht="21.65" hidden="false" customHeight="false" outlineLevel="0" collapsed="false">
      <c r="A2" s="258" t="s">
        <v>152</v>
      </c>
      <c r="B2" s="281" t="s">
        <v>346</v>
      </c>
      <c r="C2" s="282" t="s">
        <v>347</v>
      </c>
      <c r="D2" s="283" t="s">
        <v>348</v>
      </c>
      <c r="E2" s="283" t="s">
        <v>349</v>
      </c>
      <c r="F2" s="284" t="s">
        <v>350</v>
      </c>
      <c r="G2" s="284" t="s">
        <v>351</v>
      </c>
      <c r="H2" s="239"/>
      <c r="I2" s="239"/>
      <c r="J2" s="239"/>
      <c r="K2" s="239"/>
      <c r="L2" s="239"/>
      <c r="M2" s="239"/>
      <c r="N2" s="239"/>
      <c r="O2" s="239"/>
      <c r="P2" s="239"/>
      <c r="Q2" s="239"/>
      <c r="R2" s="239"/>
      <c r="S2" s="239"/>
      <c r="T2" s="239"/>
      <c r="U2" s="239"/>
      <c r="V2" s="239"/>
      <c r="W2" s="239"/>
      <c r="X2" s="239"/>
      <c r="Y2" s="239"/>
    </row>
    <row r="3" customFormat="false" ht="55.2" hidden="false" customHeight="false" outlineLevel="0" collapsed="false">
      <c r="A3" s="285" t="n">
        <v>1</v>
      </c>
      <c r="B3" s="6" t="s">
        <v>352</v>
      </c>
      <c r="C3" s="6" t="s">
        <v>430</v>
      </c>
      <c r="D3" s="286"/>
      <c r="E3" s="287" t="n">
        <v>40</v>
      </c>
      <c r="F3" s="288" t="n">
        <f aca="false">D3*E3</f>
        <v>0</v>
      </c>
      <c r="G3" s="286" t="n">
        <f aca="false">(F3/12)/7</f>
        <v>0</v>
      </c>
      <c r="H3" s="9"/>
      <c r="I3" s="9"/>
      <c r="J3" s="9"/>
      <c r="K3" s="9"/>
      <c r="L3" s="9"/>
      <c r="M3" s="9"/>
      <c r="N3" s="9"/>
      <c r="O3" s="9"/>
      <c r="P3" s="9"/>
      <c r="Q3" s="9"/>
      <c r="R3" s="9"/>
      <c r="S3" s="9"/>
      <c r="T3" s="9"/>
      <c r="U3" s="9"/>
      <c r="V3" s="9"/>
      <c r="W3" s="9"/>
      <c r="X3" s="9"/>
      <c r="Y3" s="9"/>
    </row>
    <row r="4" customFormat="false" ht="33.1" hidden="false" customHeight="false" outlineLevel="0" collapsed="false">
      <c r="A4" s="285" t="n">
        <v>2</v>
      </c>
      <c r="B4" s="6" t="s">
        <v>352</v>
      </c>
      <c r="C4" s="6" t="s">
        <v>431</v>
      </c>
      <c r="D4" s="286"/>
      <c r="E4" s="287" t="n">
        <v>8</v>
      </c>
      <c r="F4" s="288" t="n">
        <f aca="false">D4*E4</f>
        <v>0</v>
      </c>
      <c r="G4" s="286" t="n">
        <f aca="false">(F4/12)/7</f>
        <v>0</v>
      </c>
      <c r="H4" s="9"/>
      <c r="I4" s="9"/>
      <c r="J4" s="9"/>
      <c r="K4" s="9"/>
      <c r="L4" s="9"/>
      <c r="M4" s="9"/>
      <c r="N4" s="9"/>
      <c r="O4" s="9"/>
      <c r="P4" s="9"/>
      <c r="Q4" s="9"/>
      <c r="R4" s="9"/>
      <c r="S4" s="9"/>
      <c r="T4" s="9"/>
      <c r="U4" s="9"/>
      <c r="V4" s="9"/>
      <c r="W4" s="9"/>
      <c r="X4" s="9"/>
      <c r="Y4" s="9"/>
    </row>
    <row r="5" customFormat="false" ht="21.65" hidden="false" customHeight="false" outlineLevel="0" collapsed="false">
      <c r="A5" s="285" t="n">
        <v>3</v>
      </c>
      <c r="B5" s="6" t="s">
        <v>352</v>
      </c>
      <c r="C5" s="6" t="s">
        <v>432</v>
      </c>
      <c r="D5" s="286"/>
      <c r="E5" s="287" t="n">
        <v>12</v>
      </c>
      <c r="F5" s="288" t="n">
        <f aca="false">D5*E5</f>
        <v>0</v>
      </c>
      <c r="G5" s="286" t="n">
        <f aca="false">(F5/12)/7</f>
        <v>0</v>
      </c>
      <c r="H5" s="9"/>
      <c r="I5" s="9"/>
      <c r="J5" s="9"/>
      <c r="K5" s="9"/>
      <c r="L5" s="9"/>
      <c r="M5" s="9"/>
      <c r="N5" s="9"/>
      <c r="O5" s="9"/>
      <c r="P5" s="9"/>
      <c r="Q5" s="9"/>
      <c r="R5" s="9"/>
      <c r="S5" s="9"/>
      <c r="T5" s="9"/>
      <c r="U5" s="9"/>
      <c r="V5" s="9"/>
      <c r="W5" s="9"/>
      <c r="X5" s="9"/>
      <c r="Y5" s="9"/>
    </row>
    <row r="6" customFormat="false" ht="15" hidden="false" customHeight="false" outlineLevel="0" collapsed="false">
      <c r="A6" s="285" t="n">
        <v>4</v>
      </c>
      <c r="B6" s="6" t="s">
        <v>352</v>
      </c>
      <c r="C6" s="6" t="s">
        <v>433</v>
      </c>
      <c r="D6" s="286"/>
      <c r="E6" s="287" t="n">
        <v>12</v>
      </c>
      <c r="F6" s="288" t="n">
        <f aca="false">D6*E6</f>
        <v>0</v>
      </c>
      <c r="G6" s="286" t="n">
        <f aca="false">(F6/12)/7</f>
        <v>0</v>
      </c>
      <c r="H6" s="9"/>
      <c r="I6" s="9"/>
      <c r="J6" s="9"/>
      <c r="K6" s="9"/>
      <c r="L6" s="9"/>
      <c r="M6" s="9"/>
      <c r="N6" s="9"/>
      <c r="O6" s="9"/>
      <c r="P6" s="9"/>
      <c r="Q6" s="9"/>
      <c r="R6" s="9"/>
      <c r="S6" s="9"/>
      <c r="T6" s="9"/>
      <c r="U6" s="9"/>
      <c r="V6" s="9"/>
      <c r="W6" s="9"/>
      <c r="X6" s="9"/>
      <c r="Y6" s="9"/>
    </row>
    <row r="7" customFormat="false" ht="15" hidden="false" customHeight="false" outlineLevel="0" collapsed="false">
      <c r="A7" s="285" t="n">
        <v>5</v>
      </c>
      <c r="B7" s="6" t="s">
        <v>352</v>
      </c>
      <c r="C7" s="6" t="s">
        <v>434</v>
      </c>
      <c r="D7" s="286"/>
      <c r="E7" s="287" t="n">
        <v>6</v>
      </c>
      <c r="F7" s="288" t="n">
        <f aca="false">D7*E7</f>
        <v>0</v>
      </c>
      <c r="G7" s="286" t="n">
        <f aca="false">(F7/12)/7</f>
        <v>0</v>
      </c>
      <c r="H7" s="9"/>
      <c r="I7" s="9"/>
      <c r="J7" s="9"/>
      <c r="K7" s="9"/>
      <c r="L7" s="9"/>
      <c r="M7" s="9"/>
      <c r="N7" s="9"/>
      <c r="O7" s="9"/>
      <c r="P7" s="9"/>
      <c r="Q7" s="9"/>
      <c r="R7" s="9"/>
      <c r="S7" s="9"/>
      <c r="T7" s="9"/>
      <c r="U7" s="9"/>
      <c r="V7" s="9"/>
      <c r="W7" s="9"/>
      <c r="X7" s="9"/>
      <c r="Y7" s="9"/>
    </row>
    <row r="8" customFormat="false" ht="21.65" hidden="false" customHeight="false" outlineLevel="0" collapsed="false">
      <c r="A8" s="285" t="n">
        <v>6</v>
      </c>
      <c r="B8" s="6" t="s">
        <v>352</v>
      </c>
      <c r="C8" s="6" t="s">
        <v>435</v>
      </c>
      <c r="D8" s="286"/>
      <c r="E8" s="287" t="n">
        <v>4</v>
      </c>
      <c r="F8" s="288" t="n">
        <f aca="false">D8*E8</f>
        <v>0</v>
      </c>
      <c r="G8" s="286" t="n">
        <f aca="false">(F8/12)/7</f>
        <v>0</v>
      </c>
      <c r="H8" s="9"/>
      <c r="I8" s="9"/>
      <c r="J8" s="9"/>
      <c r="K8" s="9"/>
      <c r="L8" s="9"/>
      <c r="M8" s="9"/>
      <c r="N8" s="9"/>
      <c r="O8" s="9"/>
      <c r="P8" s="9"/>
      <c r="Q8" s="9"/>
      <c r="R8" s="9"/>
      <c r="S8" s="9"/>
      <c r="T8" s="9"/>
      <c r="U8" s="9"/>
      <c r="V8" s="9"/>
      <c r="W8" s="9"/>
      <c r="X8" s="9"/>
      <c r="Y8" s="9"/>
    </row>
    <row r="9" customFormat="false" ht="21.65" hidden="false" customHeight="false" outlineLevel="0" collapsed="false">
      <c r="A9" s="285" t="n">
        <v>7</v>
      </c>
      <c r="B9" s="6" t="s">
        <v>352</v>
      </c>
      <c r="C9" s="6" t="s">
        <v>436</v>
      </c>
      <c r="D9" s="286"/>
      <c r="E9" s="287" t="n">
        <v>3</v>
      </c>
      <c r="F9" s="288" t="n">
        <f aca="false">D9*E9</f>
        <v>0</v>
      </c>
      <c r="G9" s="286" t="n">
        <f aca="false">(F9/12)/7</f>
        <v>0</v>
      </c>
      <c r="H9" s="9"/>
      <c r="I9" s="9"/>
      <c r="J9" s="9"/>
      <c r="K9" s="9"/>
      <c r="L9" s="9"/>
      <c r="M9" s="9"/>
      <c r="N9" s="9"/>
      <c r="O9" s="9"/>
      <c r="P9" s="9"/>
      <c r="Q9" s="9"/>
      <c r="R9" s="9"/>
      <c r="S9" s="9"/>
      <c r="T9" s="9"/>
      <c r="U9" s="9"/>
      <c r="V9" s="9"/>
      <c r="W9" s="9"/>
      <c r="X9" s="9"/>
      <c r="Y9" s="9"/>
    </row>
    <row r="10" customFormat="false" ht="77.3" hidden="false" customHeight="false" outlineLevel="0" collapsed="false">
      <c r="A10" s="285" t="n">
        <v>8</v>
      </c>
      <c r="B10" s="6" t="s">
        <v>352</v>
      </c>
      <c r="C10" s="6" t="s">
        <v>437</v>
      </c>
      <c r="D10" s="286"/>
      <c r="E10" s="287" t="n">
        <v>22</v>
      </c>
      <c r="F10" s="288" t="n">
        <f aca="false">D10*E10</f>
        <v>0</v>
      </c>
      <c r="G10" s="286" t="n">
        <f aca="false">(F10/12)/7</f>
        <v>0</v>
      </c>
      <c r="H10" s="9"/>
      <c r="I10" s="9"/>
      <c r="J10" s="9"/>
      <c r="K10" s="9"/>
      <c r="L10" s="9"/>
      <c r="M10" s="9"/>
      <c r="N10" s="9"/>
      <c r="O10" s="9"/>
      <c r="P10" s="9"/>
      <c r="Q10" s="9"/>
      <c r="R10" s="9"/>
      <c r="S10" s="9"/>
      <c r="T10" s="9"/>
      <c r="U10" s="9"/>
      <c r="V10" s="9"/>
      <c r="W10" s="9"/>
      <c r="X10" s="9"/>
      <c r="Y10" s="9"/>
    </row>
    <row r="11" customFormat="false" ht="44.15" hidden="false" customHeight="false" outlineLevel="0" collapsed="false">
      <c r="A11" s="285" t="n">
        <v>9</v>
      </c>
      <c r="B11" s="6" t="s">
        <v>352</v>
      </c>
      <c r="C11" s="6" t="s">
        <v>438</v>
      </c>
      <c r="D11" s="286"/>
      <c r="E11" s="287" t="n">
        <v>10</v>
      </c>
      <c r="F11" s="288" t="n">
        <f aca="false">D11*E11</f>
        <v>0</v>
      </c>
      <c r="G11" s="286" t="n">
        <f aca="false">(F11/12)/7</f>
        <v>0</v>
      </c>
      <c r="H11" s="9"/>
      <c r="I11" s="9"/>
      <c r="J11" s="9"/>
      <c r="K11" s="9"/>
      <c r="L11" s="9"/>
      <c r="M11" s="9"/>
      <c r="N11" s="9"/>
      <c r="O11" s="9"/>
      <c r="P11" s="9"/>
      <c r="Q11" s="9"/>
      <c r="R11" s="9"/>
      <c r="S11" s="9"/>
      <c r="T11" s="9"/>
      <c r="U11" s="9"/>
      <c r="V11" s="9"/>
      <c r="W11" s="9"/>
      <c r="X11" s="9"/>
      <c r="Y11" s="9"/>
    </row>
    <row r="12" customFormat="false" ht="22.05" hidden="false" customHeight="false" outlineLevel="0" collapsed="false">
      <c r="A12" s="285" t="n">
        <v>10</v>
      </c>
      <c r="B12" s="6" t="s">
        <v>352</v>
      </c>
      <c r="C12" s="6" t="s">
        <v>439</v>
      </c>
      <c r="D12" s="286"/>
      <c r="E12" s="287" t="n">
        <v>3</v>
      </c>
      <c r="F12" s="288" t="n">
        <f aca="false">D12*E12</f>
        <v>0</v>
      </c>
      <c r="G12" s="286" t="n">
        <f aca="false">(F12/12)/7</f>
        <v>0</v>
      </c>
      <c r="H12" s="9"/>
      <c r="I12" s="9"/>
      <c r="J12" s="9"/>
      <c r="K12" s="9"/>
      <c r="L12" s="9"/>
      <c r="M12" s="9"/>
      <c r="N12" s="9"/>
      <c r="O12" s="9"/>
      <c r="P12" s="9"/>
      <c r="Q12" s="9"/>
      <c r="R12" s="9"/>
      <c r="S12" s="9"/>
      <c r="T12" s="9"/>
      <c r="U12" s="9"/>
      <c r="V12" s="9"/>
      <c r="W12" s="9"/>
      <c r="X12" s="9"/>
      <c r="Y12" s="9"/>
    </row>
    <row r="13" customFormat="false" ht="22.05" hidden="false" customHeight="false" outlineLevel="0" collapsed="false">
      <c r="A13" s="285" t="n">
        <v>11</v>
      </c>
      <c r="B13" s="289" t="s">
        <v>352</v>
      </c>
      <c r="C13" s="289" t="s">
        <v>440</v>
      </c>
      <c r="D13" s="286"/>
      <c r="E13" s="287" t="n">
        <v>3</v>
      </c>
      <c r="F13" s="288"/>
      <c r="G13" s="286"/>
      <c r="H13" s="9"/>
      <c r="I13" s="9"/>
      <c r="J13" s="9"/>
      <c r="K13" s="9"/>
      <c r="L13" s="9"/>
      <c r="M13" s="9"/>
      <c r="N13" s="9"/>
      <c r="O13" s="9"/>
      <c r="P13" s="9"/>
      <c r="Q13" s="9"/>
      <c r="R13" s="9"/>
      <c r="S13" s="9"/>
      <c r="T13" s="9"/>
      <c r="U13" s="9"/>
      <c r="V13" s="9"/>
      <c r="W13" s="9"/>
      <c r="X13" s="9"/>
      <c r="Y13" s="9"/>
    </row>
    <row r="14" customFormat="false" ht="15" hidden="false" customHeight="false" outlineLevel="0" collapsed="false">
      <c r="A14" s="290"/>
      <c r="B14" s="291" t="s">
        <v>370</v>
      </c>
      <c r="C14" s="291"/>
      <c r="D14" s="286"/>
      <c r="E14" s="292" t="n">
        <f aca="false">SUM(E3:E13)</f>
        <v>123</v>
      </c>
      <c r="F14" s="286" t="n">
        <f aca="false">SUM(F3:F13)</f>
        <v>0</v>
      </c>
      <c r="G14" s="286" t="n">
        <f aca="false">SUM(G3:G13)</f>
        <v>0</v>
      </c>
      <c r="H14" s="248"/>
      <c r="I14" s="248"/>
      <c r="J14" s="248"/>
      <c r="K14" s="248"/>
      <c r="L14" s="248"/>
      <c r="M14" s="248"/>
      <c r="N14" s="248"/>
      <c r="O14" s="248"/>
      <c r="P14" s="248"/>
      <c r="Q14" s="248"/>
      <c r="R14" s="248"/>
      <c r="S14" s="248"/>
      <c r="T14" s="248"/>
      <c r="U14" s="248"/>
      <c r="V14" s="248"/>
      <c r="W14" s="248"/>
      <c r="X14" s="248"/>
      <c r="Y14" s="248"/>
    </row>
    <row r="15" customFormat="false" ht="15" hidden="false" customHeight="false" outlineLevel="0" collapsed="false">
      <c r="A15" s="285"/>
      <c r="B15" s="6"/>
      <c r="C15" s="6"/>
      <c r="D15" s="293"/>
      <c r="E15" s="287"/>
      <c r="F15" s="288"/>
      <c r="G15" s="293"/>
      <c r="H15" s="9"/>
      <c r="I15" s="9"/>
      <c r="J15" s="9"/>
      <c r="K15" s="9"/>
      <c r="L15" s="9"/>
      <c r="M15" s="9"/>
      <c r="N15" s="9"/>
      <c r="O15" s="9"/>
      <c r="P15" s="9"/>
      <c r="Q15" s="9"/>
      <c r="R15" s="9"/>
      <c r="S15" s="9"/>
      <c r="T15" s="9"/>
      <c r="U15" s="9"/>
      <c r="V15" s="9"/>
      <c r="W15" s="9"/>
      <c r="X15" s="9"/>
      <c r="Y15" s="9"/>
    </row>
    <row r="16" customFormat="false" ht="21.65" hidden="false" customHeight="false" outlineLevel="0" collapsed="false">
      <c r="A16" s="285" t="n">
        <v>12</v>
      </c>
      <c r="B16" s="6" t="s">
        <v>371</v>
      </c>
      <c r="C16" s="6" t="s">
        <v>441</v>
      </c>
      <c r="D16" s="286"/>
      <c r="E16" s="287" t="n">
        <v>37</v>
      </c>
      <c r="F16" s="288" t="n">
        <f aca="false">D16*E16</f>
        <v>0</v>
      </c>
      <c r="G16" s="286" t="n">
        <f aca="false">(F16/12)</f>
        <v>0</v>
      </c>
      <c r="H16" s="9"/>
      <c r="I16" s="9"/>
      <c r="J16" s="9"/>
      <c r="K16" s="9"/>
      <c r="L16" s="9"/>
      <c r="M16" s="9"/>
      <c r="N16" s="9"/>
      <c r="O16" s="9"/>
      <c r="P16" s="9"/>
      <c r="Q16" s="9"/>
      <c r="R16" s="9"/>
      <c r="S16" s="9"/>
      <c r="T16" s="9"/>
      <c r="U16" s="9"/>
      <c r="V16" s="9"/>
      <c r="W16" s="9"/>
      <c r="X16" s="9"/>
      <c r="Y16" s="9"/>
    </row>
    <row r="17" customFormat="false" ht="15" hidden="false" customHeight="false" outlineLevel="0" collapsed="false">
      <c r="A17" s="285" t="n">
        <v>13</v>
      </c>
      <c r="B17" s="6" t="s">
        <v>371</v>
      </c>
      <c r="C17" s="6" t="s">
        <v>442</v>
      </c>
      <c r="D17" s="286"/>
      <c r="E17" s="287" t="n">
        <v>1</v>
      </c>
      <c r="F17" s="288" t="n">
        <f aca="false">D17*E17</f>
        <v>0</v>
      </c>
      <c r="G17" s="286" t="n">
        <f aca="false">(F17/12)</f>
        <v>0</v>
      </c>
      <c r="H17" s="9"/>
      <c r="I17" s="9"/>
      <c r="J17" s="9"/>
      <c r="K17" s="9"/>
      <c r="L17" s="9"/>
      <c r="M17" s="9"/>
      <c r="N17" s="9"/>
      <c r="O17" s="9"/>
      <c r="P17" s="9"/>
      <c r="Q17" s="9"/>
      <c r="R17" s="9"/>
      <c r="S17" s="9"/>
      <c r="T17" s="9"/>
      <c r="U17" s="9"/>
      <c r="V17" s="9"/>
      <c r="W17" s="9"/>
      <c r="X17" s="9"/>
      <c r="Y17" s="9"/>
    </row>
    <row r="18" customFormat="false" ht="21.65" hidden="false" customHeight="false" outlineLevel="0" collapsed="false">
      <c r="A18" s="285" t="n">
        <v>14</v>
      </c>
      <c r="B18" s="6" t="s">
        <v>371</v>
      </c>
      <c r="C18" s="6" t="s">
        <v>443</v>
      </c>
      <c r="D18" s="286"/>
      <c r="E18" s="287" t="n">
        <v>1</v>
      </c>
      <c r="F18" s="288" t="n">
        <f aca="false">D18*E18</f>
        <v>0</v>
      </c>
      <c r="G18" s="286" t="n">
        <f aca="false">(F18/12)</f>
        <v>0</v>
      </c>
      <c r="H18" s="9"/>
      <c r="I18" s="9"/>
      <c r="J18" s="9"/>
      <c r="K18" s="9"/>
      <c r="L18" s="9"/>
      <c r="M18" s="9"/>
      <c r="N18" s="9"/>
      <c r="O18" s="9"/>
      <c r="P18" s="9"/>
      <c r="Q18" s="9"/>
      <c r="R18" s="9"/>
      <c r="S18" s="9"/>
      <c r="T18" s="9"/>
      <c r="U18" s="9"/>
      <c r="V18" s="9"/>
      <c r="W18" s="9"/>
      <c r="X18" s="9"/>
      <c r="Y18" s="9"/>
    </row>
    <row r="19" customFormat="false" ht="15" hidden="false" customHeight="false" outlineLevel="0" collapsed="false">
      <c r="A19" s="285" t="n">
        <v>15</v>
      </c>
      <c r="B19" s="6" t="s">
        <v>371</v>
      </c>
      <c r="C19" s="6" t="s">
        <v>444</v>
      </c>
      <c r="D19" s="286"/>
      <c r="E19" s="287" t="n">
        <v>1</v>
      </c>
      <c r="F19" s="288" t="n">
        <f aca="false">D19*E19</f>
        <v>0</v>
      </c>
      <c r="G19" s="286" t="n">
        <f aca="false">(F19/12)</f>
        <v>0</v>
      </c>
      <c r="H19" s="9"/>
      <c r="I19" s="9"/>
      <c r="J19" s="9"/>
      <c r="K19" s="9"/>
      <c r="L19" s="9"/>
      <c r="M19" s="9"/>
      <c r="N19" s="9"/>
      <c r="O19" s="9"/>
      <c r="P19" s="9"/>
      <c r="Q19" s="9"/>
      <c r="R19" s="9"/>
      <c r="S19" s="9"/>
      <c r="T19" s="9"/>
      <c r="U19" s="9"/>
      <c r="V19" s="9"/>
      <c r="W19" s="9"/>
      <c r="X19" s="9"/>
      <c r="Y19" s="9"/>
    </row>
    <row r="20" customFormat="false" ht="15" hidden="false" customHeight="false" outlineLevel="0" collapsed="false">
      <c r="A20" s="285" t="n">
        <v>16</v>
      </c>
      <c r="B20" s="6" t="s">
        <v>371</v>
      </c>
      <c r="C20" s="6" t="s">
        <v>445</v>
      </c>
      <c r="D20" s="286"/>
      <c r="E20" s="287" t="n">
        <v>1</v>
      </c>
      <c r="F20" s="288" t="n">
        <f aca="false">D20*E20</f>
        <v>0</v>
      </c>
      <c r="G20" s="286" t="n">
        <f aca="false">(F20/12)</f>
        <v>0</v>
      </c>
      <c r="H20" s="9"/>
      <c r="I20" s="9"/>
      <c r="J20" s="9"/>
      <c r="K20" s="9"/>
      <c r="L20" s="9"/>
      <c r="M20" s="9"/>
      <c r="N20" s="9"/>
      <c r="O20" s="9"/>
      <c r="P20" s="9"/>
      <c r="Q20" s="9"/>
      <c r="R20" s="9"/>
      <c r="S20" s="9"/>
      <c r="T20" s="9"/>
      <c r="U20" s="9"/>
      <c r="V20" s="9"/>
      <c r="W20" s="9"/>
      <c r="X20" s="9"/>
      <c r="Y20" s="9"/>
    </row>
    <row r="21" customFormat="false" ht="21.65" hidden="false" customHeight="false" outlineLevel="0" collapsed="false">
      <c r="A21" s="285" t="n">
        <v>17</v>
      </c>
      <c r="B21" s="6" t="s">
        <v>371</v>
      </c>
      <c r="C21" s="6" t="s">
        <v>446</v>
      </c>
      <c r="D21" s="286"/>
      <c r="E21" s="287" t="n">
        <v>1</v>
      </c>
      <c r="F21" s="288" t="n">
        <f aca="false">D21*E21</f>
        <v>0</v>
      </c>
      <c r="G21" s="286" t="n">
        <f aca="false">(F21/12)</f>
        <v>0</v>
      </c>
      <c r="H21" s="9"/>
      <c r="I21" s="9"/>
      <c r="J21" s="9"/>
      <c r="K21" s="9"/>
      <c r="L21" s="9"/>
      <c r="M21" s="9"/>
      <c r="N21" s="9"/>
      <c r="O21" s="9"/>
      <c r="P21" s="9"/>
      <c r="Q21" s="9"/>
      <c r="R21" s="9"/>
      <c r="S21" s="9"/>
      <c r="T21" s="9"/>
      <c r="U21" s="9"/>
      <c r="V21" s="9"/>
      <c r="W21" s="9"/>
      <c r="X21" s="9"/>
      <c r="Y21" s="9"/>
    </row>
    <row r="22" customFormat="false" ht="15" hidden="false" customHeight="false" outlineLevel="0" collapsed="false">
      <c r="A22" s="285" t="n">
        <v>18</v>
      </c>
      <c r="B22" s="6" t="s">
        <v>371</v>
      </c>
      <c r="C22" s="6" t="s">
        <v>447</v>
      </c>
      <c r="D22" s="286"/>
      <c r="E22" s="287" t="n">
        <v>1</v>
      </c>
      <c r="F22" s="288" t="n">
        <f aca="false">D22*E22</f>
        <v>0</v>
      </c>
      <c r="G22" s="286" t="n">
        <f aca="false">(F22/12)</f>
        <v>0</v>
      </c>
      <c r="H22" s="9"/>
      <c r="I22" s="9"/>
      <c r="J22" s="9"/>
      <c r="K22" s="9"/>
      <c r="L22" s="9"/>
      <c r="M22" s="9"/>
      <c r="N22" s="9"/>
      <c r="O22" s="9"/>
      <c r="P22" s="9"/>
      <c r="Q22" s="9"/>
      <c r="R22" s="9"/>
      <c r="S22" s="9"/>
      <c r="T22" s="9"/>
      <c r="U22" s="9"/>
      <c r="V22" s="9"/>
      <c r="W22" s="9"/>
      <c r="X22" s="9"/>
      <c r="Y22" s="9"/>
    </row>
    <row r="23" customFormat="false" ht="21.65" hidden="false" customHeight="false" outlineLevel="0" collapsed="false">
      <c r="A23" s="285" t="n">
        <v>19</v>
      </c>
      <c r="B23" s="6" t="s">
        <v>371</v>
      </c>
      <c r="C23" s="6" t="s">
        <v>448</v>
      </c>
      <c r="D23" s="286"/>
      <c r="E23" s="287" t="n">
        <v>1</v>
      </c>
      <c r="F23" s="288" t="n">
        <f aca="false">D23*E23</f>
        <v>0</v>
      </c>
      <c r="G23" s="286" t="n">
        <f aca="false">(F23/12)</f>
        <v>0</v>
      </c>
      <c r="H23" s="9"/>
      <c r="I23" s="9"/>
      <c r="J23" s="9"/>
      <c r="K23" s="9"/>
      <c r="L23" s="9"/>
      <c r="M23" s="9"/>
      <c r="N23" s="9"/>
      <c r="O23" s="9"/>
      <c r="P23" s="9"/>
      <c r="Q23" s="9"/>
      <c r="R23" s="9"/>
      <c r="S23" s="9"/>
      <c r="T23" s="9"/>
      <c r="U23" s="9"/>
      <c r="V23" s="9"/>
      <c r="W23" s="9"/>
      <c r="X23" s="9"/>
      <c r="Y23" s="9"/>
    </row>
    <row r="24" customFormat="false" ht="15" hidden="false" customHeight="false" outlineLevel="0" collapsed="false">
      <c r="A24" s="285" t="n">
        <v>20</v>
      </c>
      <c r="B24" s="6" t="s">
        <v>371</v>
      </c>
      <c r="C24" s="6" t="s">
        <v>449</v>
      </c>
      <c r="D24" s="286"/>
      <c r="E24" s="287" t="n">
        <v>1</v>
      </c>
      <c r="F24" s="288" t="n">
        <f aca="false">D24*E24</f>
        <v>0</v>
      </c>
      <c r="G24" s="286" t="n">
        <f aca="false">(F24/12)</f>
        <v>0</v>
      </c>
      <c r="H24" s="9"/>
      <c r="I24" s="9"/>
      <c r="J24" s="9"/>
      <c r="K24" s="9"/>
      <c r="L24" s="9"/>
      <c r="M24" s="9"/>
      <c r="N24" s="9"/>
      <c r="O24" s="9"/>
      <c r="P24" s="9"/>
      <c r="Q24" s="9"/>
      <c r="R24" s="9"/>
      <c r="S24" s="9"/>
      <c r="T24" s="9"/>
      <c r="U24" s="9"/>
      <c r="V24" s="9"/>
      <c r="W24" s="9"/>
      <c r="X24" s="9"/>
      <c r="Y24" s="9"/>
    </row>
    <row r="25" customFormat="false" ht="15" hidden="false" customHeight="false" outlineLevel="0" collapsed="false">
      <c r="A25" s="285" t="n">
        <v>21</v>
      </c>
      <c r="B25" s="6" t="s">
        <v>371</v>
      </c>
      <c r="C25" s="6" t="s">
        <v>450</v>
      </c>
      <c r="D25" s="286"/>
      <c r="E25" s="287" t="n">
        <v>1</v>
      </c>
      <c r="F25" s="288" t="n">
        <f aca="false">D25*E25</f>
        <v>0</v>
      </c>
      <c r="G25" s="286" t="n">
        <f aca="false">(F25/12)</f>
        <v>0</v>
      </c>
      <c r="H25" s="9"/>
      <c r="I25" s="9"/>
      <c r="J25" s="9"/>
      <c r="K25" s="9"/>
      <c r="L25" s="9"/>
      <c r="M25" s="9"/>
      <c r="N25" s="9"/>
      <c r="O25" s="9"/>
      <c r="P25" s="9"/>
      <c r="Q25" s="9"/>
      <c r="R25" s="9"/>
      <c r="S25" s="9"/>
      <c r="T25" s="9"/>
      <c r="U25" s="9"/>
      <c r="V25" s="9"/>
      <c r="W25" s="9"/>
      <c r="X25" s="9"/>
      <c r="Y25" s="9"/>
    </row>
    <row r="26" customFormat="false" ht="15" hidden="false" customHeight="false" outlineLevel="0" collapsed="false">
      <c r="A26" s="285" t="n">
        <v>22</v>
      </c>
      <c r="B26" s="6" t="s">
        <v>371</v>
      </c>
      <c r="C26" s="6" t="s">
        <v>451</v>
      </c>
      <c r="D26" s="286"/>
      <c r="E26" s="287" t="n">
        <v>1</v>
      </c>
      <c r="F26" s="288" t="n">
        <f aca="false">D26*E26</f>
        <v>0</v>
      </c>
      <c r="G26" s="286" t="n">
        <f aca="false">(F26/12)</f>
        <v>0</v>
      </c>
      <c r="H26" s="9"/>
      <c r="I26" s="9"/>
      <c r="J26" s="9"/>
      <c r="K26" s="9"/>
      <c r="L26" s="9"/>
      <c r="M26" s="9"/>
      <c r="N26" s="9"/>
      <c r="O26" s="9"/>
      <c r="P26" s="9"/>
      <c r="Q26" s="9"/>
      <c r="R26" s="9"/>
      <c r="S26" s="9"/>
      <c r="T26" s="9"/>
      <c r="U26" s="9"/>
      <c r="V26" s="9"/>
      <c r="W26" s="9"/>
      <c r="X26" s="9"/>
      <c r="Y26" s="9"/>
    </row>
    <row r="27" customFormat="false" ht="15" hidden="false" customHeight="false" outlineLevel="0" collapsed="false">
      <c r="A27" s="285" t="n">
        <v>23</v>
      </c>
      <c r="B27" s="6" t="s">
        <v>371</v>
      </c>
      <c r="C27" s="6" t="s">
        <v>452</v>
      </c>
      <c r="D27" s="286"/>
      <c r="E27" s="287" t="n">
        <v>1</v>
      </c>
      <c r="F27" s="288" t="n">
        <f aca="false">D27*E27</f>
        <v>0</v>
      </c>
      <c r="G27" s="286" t="n">
        <f aca="false">(F27/12)</f>
        <v>0</v>
      </c>
      <c r="H27" s="9"/>
      <c r="I27" s="9"/>
      <c r="J27" s="9"/>
      <c r="K27" s="9"/>
      <c r="L27" s="9"/>
      <c r="M27" s="9"/>
      <c r="N27" s="9"/>
      <c r="O27" s="9"/>
      <c r="P27" s="9"/>
      <c r="Q27" s="9"/>
      <c r="R27" s="9"/>
      <c r="S27" s="9"/>
      <c r="T27" s="9"/>
      <c r="U27" s="9"/>
      <c r="V27" s="9"/>
      <c r="W27" s="9"/>
      <c r="X27" s="9"/>
      <c r="Y27" s="9"/>
    </row>
    <row r="28" customFormat="false" ht="15" hidden="false" customHeight="false" outlineLevel="0" collapsed="false">
      <c r="A28" s="285" t="n">
        <v>24</v>
      </c>
      <c r="B28" s="289" t="s">
        <v>371</v>
      </c>
      <c r="C28" s="289" t="s">
        <v>453</v>
      </c>
      <c r="D28" s="286"/>
      <c r="E28" s="287" t="n">
        <v>1</v>
      </c>
      <c r="F28" s="288"/>
      <c r="G28" s="286"/>
      <c r="H28" s="9"/>
      <c r="I28" s="9"/>
      <c r="J28" s="9"/>
      <c r="K28" s="9"/>
      <c r="L28" s="9"/>
      <c r="M28" s="9"/>
      <c r="N28" s="9"/>
      <c r="O28" s="9"/>
      <c r="P28" s="9"/>
      <c r="Q28" s="9"/>
      <c r="R28" s="9"/>
      <c r="S28" s="9"/>
      <c r="T28" s="9"/>
      <c r="U28" s="9"/>
      <c r="V28" s="9"/>
      <c r="W28" s="9"/>
      <c r="X28" s="9"/>
      <c r="Y28" s="9"/>
    </row>
    <row r="29" customFormat="false" ht="21.65" hidden="false" customHeight="false" outlineLevel="0" collapsed="false">
      <c r="A29" s="285" t="n">
        <v>25</v>
      </c>
      <c r="B29" s="6" t="s">
        <v>371</v>
      </c>
      <c r="C29" s="6" t="s">
        <v>454</v>
      </c>
      <c r="D29" s="286"/>
      <c r="E29" s="287" t="n">
        <v>1</v>
      </c>
      <c r="F29" s="288" t="n">
        <f aca="false">D29*E29</f>
        <v>0</v>
      </c>
      <c r="G29" s="286" t="n">
        <f aca="false">(F29/12)</f>
        <v>0</v>
      </c>
      <c r="H29" s="9"/>
      <c r="I29" s="9"/>
      <c r="J29" s="9"/>
      <c r="K29" s="9"/>
      <c r="L29" s="9"/>
      <c r="M29" s="9"/>
      <c r="N29" s="9"/>
      <c r="O29" s="9"/>
      <c r="P29" s="9"/>
      <c r="Q29" s="9"/>
      <c r="R29" s="9"/>
      <c r="S29" s="9"/>
      <c r="T29" s="9"/>
      <c r="U29" s="9"/>
      <c r="V29" s="9"/>
      <c r="W29" s="9"/>
      <c r="X29" s="9"/>
      <c r="Y29" s="9"/>
    </row>
    <row r="30" customFormat="false" ht="15" hidden="false" customHeight="false" outlineLevel="0" collapsed="false">
      <c r="A30" s="290"/>
      <c r="B30" s="291" t="s">
        <v>387</v>
      </c>
      <c r="C30" s="291"/>
      <c r="D30" s="286"/>
      <c r="E30" s="292" t="n">
        <f aca="false">SUM(E16:E29)</f>
        <v>50</v>
      </c>
      <c r="F30" s="286" t="n">
        <f aca="false">SUM(F16:F29)</f>
        <v>0</v>
      </c>
      <c r="G30" s="286" t="n">
        <f aca="false">SUM(G16:G29)</f>
        <v>0</v>
      </c>
      <c r="H30" s="248"/>
      <c r="I30" s="248"/>
      <c r="J30" s="248"/>
      <c r="K30" s="248"/>
      <c r="L30" s="248"/>
      <c r="M30" s="248"/>
      <c r="N30" s="248"/>
      <c r="O30" s="248"/>
      <c r="P30" s="248"/>
      <c r="Q30" s="248"/>
      <c r="R30" s="248"/>
      <c r="S30" s="248"/>
      <c r="T30" s="248"/>
      <c r="U30" s="248"/>
      <c r="V30" s="248"/>
      <c r="W30" s="248"/>
      <c r="X30" s="248"/>
      <c r="Y30" s="248"/>
    </row>
    <row r="31" customFormat="false" ht="15" hidden="false" customHeight="false" outlineLevel="0" collapsed="false">
      <c r="A31" s="285"/>
      <c r="B31" s="6"/>
      <c r="C31" s="6"/>
      <c r="D31" s="293"/>
      <c r="E31" s="287"/>
      <c r="F31" s="288"/>
      <c r="G31" s="293"/>
      <c r="H31" s="9"/>
      <c r="I31" s="9"/>
      <c r="J31" s="9"/>
      <c r="K31" s="9"/>
      <c r="L31" s="9"/>
      <c r="M31" s="9"/>
      <c r="N31" s="9"/>
      <c r="O31" s="9"/>
      <c r="P31" s="9"/>
      <c r="Q31" s="9"/>
      <c r="R31" s="9"/>
      <c r="S31" s="9"/>
      <c r="T31" s="9"/>
      <c r="U31" s="9"/>
      <c r="V31" s="9"/>
      <c r="W31" s="9"/>
      <c r="X31" s="9"/>
      <c r="Y31" s="9"/>
    </row>
    <row r="32" customFormat="false" ht="15" hidden="false" customHeight="false" outlineLevel="0" collapsed="false">
      <c r="A32" s="285" t="n">
        <v>26</v>
      </c>
      <c r="B32" s="6" t="s">
        <v>411</v>
      </c>
      <c r="C32" s="6" t="s">
        <v>455</v>
      </c>
      <c r="D32" s="286"/>
      <c r="E32" s="287" t="n">
        <v>6</v>
      </c>
      <c r="F32" s="288" t="n">
        <f aca="false">D32*E32</f>
        <v>0</v>
      </c>
      <c r="G32" s="286" t="n">
        <f aca="false">(F32/12)/6</f>
        <v>0</v>
      </c>
      <c r="H32" s="9"/>
      <c r="I32" s="9"/>
      <c r="J32" s="9"/>
      <c r="K32" s="9"/>
      <c r="L32" s="9"/>
      <c r="M32" s="9"/>
      <c r="N32" s="9"/>
      <c r="O32" s="9"/>
      <c r="P32" s="9"/>
      <c r="Q32" s="9"/>
      <c r="R32" s="9"/>
      <c r="S32" s="9"/>
      <c r="T32" s="9"/>
      <c r="U32" s="9"/>
      <c r="V32" s="9"/>
      <c r="W32" s="9"/>
      <c r="X32" s="9"/>
      <c r="Y32" s="9"/>
    </row>
    <row r="33" customFormat="false" ht="15" hidden="false" customHeight="false" outlineLevel="0" collapsed="false">
      <c r="A33" s="285" t="n">
        <v>27</v>
      </c>
      <c r="B33" s="6" t="s">
        <v>411</v>
      </c>
      <c r="C33" s="6" t="s">
        <v>456</v>
      </c>
      <c r="D33" s="286"/>
      <c r="E33" s="287" t="n">
        <v>6</v>
      </c>
      <c r="F33" s="288" t="n">
        <f aca="false">D33*E33</f>
        <v>0</v>
      </c>
      <c r="G33" s="286" t="n">
        <f aca="false">(F33/12)/6</f>
        <v>0</v>
      </c>
      <c r="H33" s="9"/>
      <c r="I33" s="9"/>
      <c r="J33" s="9"/>
      <c r="K33" s="9"/>
      <c r="L33" s="9"/>
      <c r="M33" s="9"/>
      <c r="N33" s="9"/>
      <c r="O33" s="9"/>
      <c r="P33" s="9"/>
      <c r="Q33" s="9"/>
      <c r="R33" s="9"/>
      <c r="S33" s="9"/>
      <c r="T33" s="9"/>
      <c r="U33" s="9"/>
      <c r="V33" s="9"/>
      <c r="W33" s="9"/>
      <c r="X33" s="9"/>
      <c r="Y33" s="9"/>
    </row>
    <row r="34" customFormat="false" ht="21.65" hidden="false" customHeight="false" outlineLevel="0" collapsed="false">
      <c r="A34" s="285" t="n">
        <v>28</v>
      </c>
      <c r="B34" s="6" t="s">
        <v>411</v>
      </c>
      <c r="C34" s="6" t="s">
        <v>457</v>
      </c>
      <c r="D34" s="286"/>
      <c r="E34" s="287" t="n">
        <v>12</v>
      </c>
      <c r="F34" s="288" t="n">
        <f aca="false">D34*E34</f>
        <v>0</v>
      </c>
      <c r="G34" s="286" t="n">
        <f aca="false">(F34/12)/6</f>
        <v>0</v>
      </c>
      <c r="H34" s="9"/>
      <c r="I34" s="9"/>
      <c r="J34" s="9"/>
      <c r="K34" s="9"/>
      <c r="L34" s="9"/>
      <c r="M34" s="9"/>
      <c r="N34" s="9"/>
      <c r="O34" s="9"/>
      <c r="P34" s="9"/>
      <c r="Q34" s="9"/>
      <c r="R34" s="9"/>
      <c r="S34" s="9"/>
      <c r="T34" s="9"/>
      <c r="U34" s="9"/>
      <c r="V34" s="9"/>
      <c r="W34" s="9"/>
      <c r="X34" s="9"/>
      <c r="Y34" s="9"/>
    </row>
    <row r="35" customFormat="false" ht="21.65" hidden="false" customHeight="false" outlineLevel="0" collapsed="false">
      <c r="A35" s="285" t="n">
        <v>29</v>
      </c>
      <c r="B35" s="6" t="s">
        <v>411</v>
      </c>
      <c r="C35" s="6" t="s">
        <v>458</v>
      </c>
      <c r="D35" s="286"/>
      <c r="E35" s="287" t="n">
        <v>30</v>
      </c>
      <c r="F35" s="288" t="n">
        <f aca="false">D35*E35</f>
        <v>0</v>
      </c>
      <c r="G35" s="286" t="n">
        <f aca="false">(F35/12)/6</f>
        <v>0</v>
      </c>
      <c r="H35" s="9"/>
      <c r="I35" s="9"/>
      <c r="J35" s="9"/>
      <c r="K35" s="9"/>
      <c r="L35" s="9"/>
      <c r="M35" s="9"/>
      <c r="N35" s="9"/>
      <c r="O35" s="9"/>
      <c r="P35" s="9"/>
      <c r="Q35" s="9"/>
      <c r="R35" s="9"/>
      <c r="S35" s="9"/>
      <c r="T35" s="9"/>
      <c r="U35" s="9"/>
      <c r="V35" s="9"/>
      <c r="W35" s="9"/>
      <c r="X35" s="9"/>
      <c r="Y35" s="9"/>
    </row>
    <row r="36" customFormat="false" ht="21.65" hidden="false" customHeight="false" outlineLevel="0" collapsed="false">
      <c r="A36" s="285" t="n">
        <v>30</v>
      </c>
      <c r="B36" s="6" t="s">
        <v>411</v>
      </c>
      <c r="C36" s="6" t="s">
        <v>459</v>
      </c>
      <c r="D36" s="286"/>
      <c r="E36" s="287" t="n">
        <v>50</v>
      </c>
      <c r="F36" s="288" t="n">
        <f aca="false">D36*E36</f>
        <v>0</v>
      </c>
      <c r="G36" s="286" t="n">
        <f aca="false">(F36/12)/6</f>
        <v>0</v>
      </c>
      <c r="H36" s="9"/>
      <c r="I36" s="9"/>
      <c r="J36" s="9"/>
      <c r="K36" s="9"/>
      <c r="L36" s="9"/>
      <c r="M36" s="9"/>
      <c r="N36" s="9"/>
      <c r="O36" s="9"/>
      <c r="P36" s="9"/>
      <c r="Q36" s="9"/>
      <c r="R36" s="9"/>
      <c r="S36" s="9"/>
      <c r="T36" s="9"/>
      <c r="U36" s="9"/>
      <c r="V36" s="9"/>
      <c r="W36" s="9"/>
      <c r="X36" s="9"/>
      <c r="Y36" s="9"/>
    </row>
    <row r="37" customFormat="false" ht="21.65" hidden="false" customHeight="false" outlineLevel="0" collapsed="false">
      <c r="A37" s="285" t="n">
        <v>31</v>
      </c>
      <c r="B37" s="6" t="s">
        <v>411</v>
      </c>
      <c r="C37" s="6" t="s">
        <v>460</v>
      </c>
      <c r="D37" s="286"/>
      <c r="E37" s="287" t="n">
        <v>25</v>
      </c>
      <c r="F37" s="288" t="n">
        <f aca="false">D37*E37</f>
        <v>0</v>
      </c>
      <c r="G37" s="286" t="n">
        <f aca="false">(F37/12)/6</f>
        <v>0</v>
      </c>
      <c r="H37" s="9"/>
      <c r="I37" s="9"/>
      <c r="J37" s="9"/>
      <c r="K37" s="9"/>
      <c r="L37" s="9"/>
      <c r="M37" s="9"/>
      <c r="N37" s="9"/>
      <c r="O37" s="9"/>
      <c r="P37" s="9"/>
      <c r="Q37" s="9"/>
      <c r="R37" s="9"/>
      <c r="S37" s="9"/>
      <c r="T37" s="9"/>
      <c r="U37" s="9"/>
      <c r="V37" s="9"/>
      <c r="W37" s="9"/>
      <c r="X37" s="9"/>
      <c r="Y37" s="9"/>
    </row>
    <row r="38" customFormat="false" ht="44.15" hidden="false" customHeight="false" outlineLevel="0" collapsed="false">
      <c r="A38" s="285" t="n">
        <v>32</v>
      </c>
      <c r="B38" s="6" t="s">
        <v>411</v>
      </c>
      <c r="C38" s="6" t="s">
        <v>461</v>
      </c>
      <c r="D38" s="286"/>
      <c r="E38" s="287" t="n">
        <v>4</v>
      </c>
      <c r="F38" s="288" t="n">
        <f aca="false">D38*E38</f>
        <v>0</v>
      </c>
      <c r="G38" s="286" t="n">
        <f aca="false">(F38/12)/6</f>
        <v>0</v>
      </c>
      <c r="H38" s="9"/>
      <c r="I38" s="9"/>
      <c r="J38" s="9"/>
      <c r="K38" s="9"/>
      <c r="L38" s="9"/>
      <c r="M38" s="9"/>
      <c r="N38" s="9"/>
      <c r="O38" s="9"/>
      <c r="P38" s="9"/>
      <c r="Q38" s="9"/>
      <c r="R38" s="9"/>
      <c r="S38" s="9"/>
      <c r="T38" s="9"/>
      <c r="U38" s="9"/>
      <c r="V38" s="9"/>
      <c r="W38" s="9"/>
      <c r="X38" s="9"/>
      <c r="Y38" s="9"/>
    </row>
    <row r="39" customFormat="false" ht="33.1" hidden="false" customHeight="false" outlineLevel="0" collapsed="false">
      <c r="A39" s="285" t="n">
        <v>33</v>
      </c>
      <c r="B39" s="6" t="s">
        <v>411</v>
      </c>
      <c r="C39" s="6" t="s">
        <v>462</v>
      </c>
      <c r="D39" s="286"/>
      <c r="E39" s="287" t="n">
        <v>14</v>
      </c>
      <c r="F39" s="288" t="n">
        <f aca="false">D39*E39</f>
        <v>0</v>
      </c>
      <c r="G39" s="286" t="n">
        <f aca="false">(F39/12)/6</f>
        <v>0</v>
      </c>
      <c r="H39" s="9"/>
      <c r="I39" s="9"/>
      <c r="J39" s="9"/>
      <c r="K39" s="9"/>
      <c r="L39" s="9"/>
      <c r="M39" s="9"/>
      <c r="N39" s="9"/>
      <c r="O39" s="9"/>
      <c r="P39" s="9"/>
      <c r="Q39" s="9"/>
      <c r="R39" s="9"/>
      <c r="S39" s="9"/>
      <c r="T39" s="9"/>
      <c r="U39" s="9"/>
      <c r="V39" s="9"/>
      <c r="W39" s="9"/>
      <c r="X39" s="9"/>
      <c r="Y39" s="9"/>
    </row>
    <row r="40" customFormat="false" ht="21.65" hidden="false" customHeight="false" outlineLevel="0" collapsed="false">
      <c r="A40" s="285" t="n">
        <v>34</v>
      </c>
      <c r="B40" s="6" t="s">
        <v>411</v>
      </c>
      <c r="C40" s="6" t="s">
        <v>463</v>
      </c>
      <c r="D40" s="286"/>
      <c r="E40" s="287" t="n">
        <v>5</v>
      </c>
      <c r="F40" s="288" t="n">
        <f aca="false">D40*E40</f>
        <v>0</v>
      </c>
      <c r="G40" s="286" t="n">
        <f aca="false">(F40/12)/6</f>
        <v>0</v>
      </c>
      <c r="H40" s="9"/>
      <c r="I40" s="9"/>
      <c r="J40" s="9"/>
      <c r="K40" s="9"/>
      <c r="L40" s="9"/>
      <c r="M40" s="9"/>
      <c r="N40" s="9"/>
      <c r="O40" s="9"/>
      <c r="P40" s="9"/>
      <c r="Q40" s="9"/>
      <c r="R40" s="9"/>
      <c r="S40" s="9"/>
      <c r="T40" s="9"/>
      <c r="U40" s="9"/>
      <c r="V40" s="9"/>
      <c r="W40" s="9"/>
      <c r="X40" s="9"/>
      <c r="Y40" s="9"/>
    </row>
    <row r="41" customFormat="false" ht="15" hidden="false" customHeight="false" outlineLevel="0" collapsed="false">
      <c r="A41" s="285" t="n">
        <v>35</v>
      </c>
      <c r="B41" s="6" t="s">
        <v>411</v>
      </c>
      <c r="C41" s="6" t="s">
        <v>464</v>
      </c>
      <c r="D41" s="286"/>
      <c r="E41" s="287" t="n">
        <v>25</v>
      </c>
      <c r="F41" s="288" t="n">
        <f aca="false">D41*E41</f>
        <v>0</v>
      </c>
      <c r="G41" s="286" t="n">
        <f aca="false">(F41/12)/6</f>
        <v>0</v>
      </c>
      <c r="H41" s="9"/>
      <c r="I41" s="9"/>
      <c r="J41" s="9"/>
      <c r="K41" s="9"/>
      <c r="L41" s="9"/>
      <c r="M41" s="9"/>
      <c r="N41" s="9"/>
      <c r="O41" s="9"/>
      <c r="P41" s="9"/>
      <c r="Q41" s="9"/>
      <c r="R41" s="9"/>
      <c r="S41" s="9"/>
      <c r="T41" s="9"/>
      <c r="U41" s="9"/>
      <c r="V41" s="9"/>
      <c r="W41" s="9"/>
      <c r="X41" s="9"/>
      <c r="Y41" s="9"/>
    </row>
    <row r="42" customFormat="false" ht="33.1" hidden="false" customHeight="false" outlineLevel="0" collapsed="false">
      <c r="A42" s="285" t="n">
        <v>36</v>
      </c>
      <c r="B42" s="6" t="s">
        <v>411</v>
      </c>
      <c r="C42" s="6" t="s">
        <v>465</v>
      </c>
      <c r="D42" s="286"/>
      <c r="E42" s="287" t="n">
        <v>22</v>
      </c>
      <c r="F42" s="288" t="n">
        <f aca="false">D42*E42</f>
        <v>0</v>
      </c>
      <c r="G42" s="286" t="n">
        <f aca="false">(F42/12)/6</f>
        <v>0</v>
      </c>
      <c r="H42" s="9"/>
      <c r="I42" s="9"/>
      <c r="J42" s="9"/>
      <c r="K42" s="9"/>
      <c r="L42" s="9"/>
      <c r="M42" s="9"/>
      <c r="N42" s="9"/>
      <c r="O42" s="9"/>
      <c r="P42" s="9"/>
      <c r="Q42" s="9"/>
      <c r="R42" s="9"/>
      <c r="S42" s="9"/>
      <c r="T42" s="9"/>
      <c r="U42" s="9"/>
      <c r="V42" s="9"/>
      <c r="W42" s="9"/>
      <c r="X42" s="9"/>
      <c r="Y42" s="9"/>
    </row>
    <row r="43" customFormat="false" ht="44.15" hidden="false" customHeight="false" outlineLevel="0" collapsed="false">
      <c r="A43" s="285" t="n">
        <v>37</v>
      </c>
      <c r="B43" s="6" t="s">
        <v>411</v>
      </c>
      <c r="C43" s="6" t="s">
        <v>466</v>
      </c>
      <c r="D43" s="286"/>
      <c r="E43" s="287" t="n">
        <v>24</v>
      </c>
      <c r="F43" s="288" t="n">
        <f aca="false">D43*E43</f>
        <v>0</v>
      </c>
      <c r="G43" s="286" t="n">
        <f aca="false">(F43/12)/6</f>
        <v>0</v>
      </c>
      <c r="H43" s="9"/>
      <c r="I43" s="9"/>
      <c r="J43" s="9"/>
      <c r="K43" s="9"/>
      <c r="L43" s="9"/>
      <c r="M43" s="9"/>
      <c r="N43" s="9"/>
      <c r="O43" s="9"/>
      <c r="P43" s="9"/>
      <c r="Q43" s="9"/>
      <c r="R43" s="9"/>
      <c r="S43" s="9"/>
      <c r="T43" s="9"/>
      <c r="U43" s="9"/>
      <c r="V43" s="9"/>
      <c r="W43" s="9"/>
      <c r="X43" s="9"/>
      <c r="Y43" s="9"/>
    </row>
    <row r="44" customFormat="false" ht="44.15" hidden="false" customHeight="false" outlineLevel="0" collapsed="false">
      <c r="A44" s="285" t="n">
        <v>38</v>
      </c>
      <c r="B44" s="6" t="s">
        <v>411</v>
      </c>
      <c r="C44" s="6" t="s">
        <v>467</v>
      </c>
      <c r="D44" s="286"/>
      <c r="E44" s="287" t="n">
        <v>24</v>
      </c>
      <c r="F44" s="288" t="n">
        <f aca="false">D44*E44</f>
        <v>0</v>
      </c>
      <c r="G44" s="286" t="n">
        <f aca="false">(F44/12)/6</f>
        <v>0</v>
      </c>
      <c r="H44" s="9"/>
      <c r="I44" s="9"/>
      <c r="J44" s="9"/>
      <c r="K44" s="9"/>
      <c r="L44" s="9"/>
      <c r="M44" s="9"/>
      <c r="N44" s="9"/>
      <c r="O44" s="9"/>
      <c r="P44" s="9"/>
      <c r="Q44" s="9"/>
      <c r="R44" s="9"/>
      <c r="S44" s="9"/>
      <c r="T44" s="9"/>
      <c r="U44" s="9"/>
      <c r="V44" s="9"/>
      <c r="W44" s="9"/>
      <c r="X44" s="9"/>
      <c r="Y44" s="9"/>
    </row>
    <row r="45" customFormat="false" ht="44.15" hidden="false" customHeight="false" outlineLevel="0" collapsed="false">
      <c r="A45" s="277" t="n">
        <v>39</v>
      </c>
      <c r="B45" s="294" t="s">
        <v>468</v>
      </c>
      <c r="C45" s="6" t="s">
        <v>469</v>
      </c>
      <c r="D45" s="286"/>
      <c r="E45" s="287" t="n">
        <v>6</v>
      </c>
      <c r="F45" s="288" t="n">
        <f aca="false">D45*E45</f>
        <v>0</v>
      </c>
      <c r="G45" s="286" t="n">
        <f aca="false">(F45/12)/6</f>
        <v>0</v>
      </c>
      <c r="H45" s="9"/>
      <c r="I45" s="9"/>
      <c r="J45" s="9"/>
      <c r="K45" s="9"/>
      <c r="L45" s="9"/>
      <c r="M45" s="9"/>
      <c r="N45" s="9"/>
      <c r="O45" s="9"/>
      <c r="P45" s="9"/>
      <c r="Q45" s="9"/>
      <c r="R45" s="9"/>
      <c r="S45" s="9"/>
      <c r="T45" s="9"/>
      <c r="U45" s="9"/>
      <c r="V45" s="9"/>
      <c r="W45" s="9"/>
      <c r="X45" s="9"/>
      <c r="Y45" s="9"/>
    </row>
    <row r="46" customFormat="false" ht="15" hidden="false" customHeight="false" outlineLevel="0" collapsed="false">
      <c r="A46" s="290"/>
      <c r="B46" s="291" t="s">
        <v>424</v>
      </c>
      <c r="C46" s="291"/>
      <c r="D46" s="286"/>
      <c r="E46" s="292" t="n">
        <f aca="false">SUM(E32:E45)</f>
        <v>253</v>
      </c>
      <c r="F46" s="286" t="n">
        <f aca="false">SUM(F32:F45)</f>
        <v>0</v>
      </c>
      <c r="G46" s="286" t="n">
        <f aca="false">SUM(G32:G45)</f>
        <v>0</v>
      </c>
      <c r="H46" s="248"/>
      <c r="I46" s="248"/>
      <c r="J46" s="248"/>
      <c r="K46" s="248"/>
      <c r="L46" s="248"/>
      <c r="M46" s="248"/>
      <c r="N46" s="248"/>
      <c r="O46" s="248"/>
      <c r="P46" s="248"/>
      <c r="Q46" s="248"/>
      <c r="R46" s="248"/>
      <c r="S46" s="248"/>
      <c r="T46" s="248"/>
      <c r="U46" s="248"/>
      <c r="V46" s="248"/>
      <c r="W46" s="248"/>
      <c r="X46" s="248"/>
      <c r="Y46" s="248"/>
    </row>
    <row r="47" customFormat="false" ht="15" hidden="false" customHeight="false" outlineLevel="0" collapsed="false">
      <c r="A47" s="277"/>
      <c r="B47" s="294"/>
      <c r="C47" s="6"/>
      <c r="D47" s="295"/>
      <c r="E47" s="296"/>
      <c r="F47" s="296"/>
      <c r="G47" s="288"/>
      <c r="H47" s="9"/>
      <c r="I47" s="9"/>
      <c r="J47" s="9"/>
      <c r="K47" s="9"/>
      <c r="L47" s="9"/>
      <c r="M47" s="9"/>
      <c r="N47" s="9"/>
      <c r="O47" s="9"/>
      <c r="P47" s="9"/>
      <c r="Q47" s="9"/>
      <c r="R47" s="9"/>
      <c r="S47" s="9"/>
      <c r="T47" s="9"/>
      <c r="U47" s="9"/>
      <c r="V47" s="9"/>
      <c r="W47" s="9"/>
      <c r="X47" s="9"/>
      <c r="Y47" s="9"/>
    </row>
    <row r="48" customFormat="false" ht="15" hidden="false" customHeight="false" outlineLevel="0" collapsed="false">
      <c r="A48" s="290"/>
      <c r="B48" s="291" t="s">
        <v>388</v>
      </c>
      <c r="C48" s="291"/>
      <c r="D48" s="286"/>
      <c r="E48" s="292" t="n">
        <f aca="false">E46+E30+E14</f>
        <v>426</v>
      </c>
      <c r="F48" s="286" t="n">
        <f aca="false">F46+F30+F14</f>
        <v>0</v>
      </c>
      <c r="G48" s="286" t="n">
        <f aca="false">G46+G30+G14</f>
        <v>0</v>
      </c>
      <c r="H48" s="248"/>
      <c r="I48" s="248"/>
      <c r="J48" s="248"/>
      <c r="K48" s="248"/>
      <c r="L48" s="248"/>
      <c r="M48" s="248"/>
      <c r="N48" s="248"/>
      <c r="O48" s="248"/>
      <c r="P48" s="248"/>
      <c r="Q48" s="248"/>
      <c r="R48" s="248"/>
      <c r="S48" s="248"/>
      <c r="T48" s="248"/>
      <c r="U48" s="248"/>
      <c r="V48" s="248"/>
      <c r="W48" s="248"/>
      <c r="X48" s="248"/>
      <c r="Y48" s="248"/>
    </row>
  </sheetData>
  <mergeCells count="5">
    <mergeCell ref="B1:G1"/>
    <mergeCell ref="B14:C14"/>
    <mergeCell ref="B30:C30"/>
    <mergeCell ref="B46:C46"/>
    <mergeCell ref="B48:C48"/>
  </mergeCells>
  <printOptions headings="false" gridLines="false" gridLinesSet="true" horizontalCentered="false" verticalCentered="false"/>
  <pageMargins left="1.05277777777778" right="1.05277777777778" top="0" bottom="0" header="0.511811023622047" footer="0.511811023622047"/>
  <pageSetup paperSize="9" scale="97"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5.57"/>
    <col collapsed="false" customWidth="true" hidden="false" outlineLevel="0" max="2" min="2" style="1" width="11.57"/>
    <col collapsed="false" customWidth="true" hidden="false" outlineLevel="0" max="3" min="3" style="1" width="56.15"/>
    <col collapsed="false" customWidth="true" hidden="false" outlineLevel="0" max="4" min="4" style="1" width="13.15"/>
    <col collapsed="false" customWidth="true" hidden="false" outlineLevel="0" max="8" min="5" style="1" width="11.57"/>
    <col collapsed="false" customWidth="true" hidden="false" outlineLevel="0" max="9" min="9" style="1" width="15.71"/>
    <col collapsed="false" customWidth="true" hidden="false" outlineLevel="0" max="10" min="10" style="1" width="13.43"/>
    <col collapsed="false" customWidth="true" hidden="false" outlineLevel="0" max="26" min="11" style="1" width="8.71"/>
  </cols>
  <sheetData>
    <row r="1" customFormat="false" ht="15" hidden="false" customHeight="false" outlineLevel="0" collapsed="false">
      <c r="A1" s="280"/>
      <c r="B1" s="280" t="s">
        <v>470</v>
      </c>
      <c r="C1" s="280"/>
      <c r="D1" s="280"/>
      <c r="E1" s="280"/>
      <c r="F1" s="280"/>
      <c r="G1" s="280"/>
      <c r="H1" s="280"/>
      <c r="I1" s="280"/>
      <c r="J1" s="280"/>
    </row>
    <row r="2" customFormat="false" ht="55.2" hidden="false" customHeight="false" outlineLevel="0" collapsed="false">
      <c r="A2" s="281" t="s">
        <v>152</v>
      </c>
      <c r="B2" s="281" t="s">
        <v>346</v>
      </c>
      <c r="C2" s="281" t="s">
        <v>347</v>
      </c>
      <c r="D2" s="284" t="s">
        <v>348</v>
      </c>
      <c r="E2" s="297" t="s">
        <v>471</v>
      </c>
      <c r="F2" s="284" t="s">
        <v>472</v>
      </c>
      <c r="G2" s="284" t="s">
        <v>473</v>
      </c>
      <c r="H2" s="284" t="s">
        <v>474</v>
      </c>
      <c r="I2" s="284" t="s">
        <v>475</v>
      </c>
      <c r="J2" s="284" t="s">
        <v>351</v>
      </c>
    </row>
    <row r="3" customFormat="false" ht="21.65" hidden="false" customHeight="false" outlineLevel="0" collapsed="false">
      <c r="A3" s="298" t="n">
        <v>1</v>
      </c>
      <c r="B3" s="289" t="s">
        <v>352</v>
      </c>
      <c r="C3" s="289" t="s">
        <v>476</v>
      </c>
      <c r="D3" s="299"/>
      <c r="E3" s="300" t="n">
        <v>120</v>
      </c>
      <c r="F3" s="298" t="n">
        <v>1</v>
      </c>
      <c r="G3" s="301" t="n">
        <f aca="false">((D3*F3)/E3)*12</f>
        <v>0</v>
      </c>
      <c r="H3" s="301" t="n">
        <f aca="false">(D3*0.5%)*12</f>
        <v>0</v>
      </c>
      <c r="I3" s="299" t="n">
        <f aca="false">G3+H3</f>
        <v>0</v>
      </c>
      <c r="J3" s="299" t="n">
        <f aca="false">(I3/12)/7</f>
        <v>0</v>
      </c>
    </row>
    <row r="4" customFormat="false" ht="21.65" hidden="false" customHeight="false" outlineLevel="0" collapsed="false">
      <c r="A4" s="298" t="n">
        <v>2</v>
      </c>
      <c r="B4" s="289" t="s">
        <v>352</v>
      </c>
      <c r="C4" s="289" t="s">
        <v>477</v>
      </c>
      <c r="D4" s="299"/>
      <c r="E4" s="300" t="n">
        <v>120</v>
      </c>
      <c r="F4" s="298" t="n">
        <v>2</v>
      </c>
      <c r="G4" s="301" t="n">
        <f aca="false">((D4*F4)/E4)*12</f>
        <v>0</v>
      </c>
      <c r="H4" s="301" t="n">
        <f aca="false">(D4*0.5%)*12</f>
        <v>0</v>
      </c>
      <c r="I4" s="299" t="n">
        <f aca="false">G4+H4</f>
        <v>0</v>
      </c>
      <c r="J4" s="299" t="n">
        <f aca="false">(I4/12)/7</f>
        <v>0</v>
      </c>
    </row>
    <row r="5" customFormat="false" ht="33.1" hidden="false" customHeight="false" outlineLevel="0" collapsed="false">
      <c r="A5" s="298" t="n">
        <v>3</v>
      </c>
      <c r="B5" s="289" t="s">
        <v>352</v>
      </c>
      <c r="C5" s="289" t="s">
        <v>478</v>
      </c>
      <c r="D5" s="299"/>
      <c r="E5" s="300" t="n">
        <v>120</v>
      </c>
      <c r="F5" s="298" t="n">
        <v>2</v>
      </c>
      <c r="G5" s="301" t="n">
        <f aca="false">((D5*F5)/E5)*12</f>
        <v>0</v>
      </c>
      <c r="H5" s="301" t="n">
        <f aca="false">(D5*0.5%)*12</f>
        <v>0</v>
      </c>
      <c r="I5" s="299" t="n">
        <f aca="false">G5+H5</f>
        <v>0</v>
      </c>
      <c r="J5" s="299" t="n">
        <f aca="false">(I5/12)/7</f>
        <v>0</v>
      </c>
    </row>
    <row r="6" customFormat="false" ht="21.65" hidden="false" customHeight="false" outlineLevel="0" collapsed="false">
      <c r="A6" s="298" t="n">
        <v>4</v>
      </c>
      <c r="B6" s="289" t="s">
        <v>352</v>
      </c>
      <c r="C6" s="289" t="s">
        <v>479</v>
      </c>
      <c r="D6" s="299"/>
      <c r="E6" s="300" t="n">
        <v>120</v>
      </c>
      <c r="F6" s="298" t="n">
        <v>1</v>
      </c>
      <c r="G6" s="301" t="n">
        <f aca="false">((D6*F6)/E6)*12</f>
        <v>0</v>
      </c>
      <c r="H6" s="301" t="n">
        <f aca="false">(D6*0.5%)*12</f>
        <v>0</v>
      </c>
      <c r="I6" s="299" t="n">
        <f aca="false">G6+H6</f>
        <v>0</v>
      </c>
      <c r="J6" s="299" t="n">
        <f aca="false">(I6/12)/7</f>
        <v>0</v>
      </c>
    </row>
    <row r="7" customFormat="false" ht="154.6" hidden="false" customHeight="false" outlineLevel="0" collapsed="false">
      <c r="A7" s="298" t="n">
        <v>5</v>
      </c>
      <c r="B7" s="289" t="s">
        <v>352</v>
      </c>
      <c r="C7" s="289" t="s">
        <v>480</v>
      </c>
      <c r="D7" s="299"/>
      <c r="E7" s="300" t="n">
        <v>120</v>
      </c>
      <c r="F7" s="298" t="n">
        <v>6</v>
      </c>
      <c r="G7" s="301" t="n">
        <f aca="false">((D7*F7)/E7)*12</f>
        <v>0</v>
      </c>
      <c r="H7" s="301" t="n">
        <f aca="false">(D7*0.5%)*12</f>
        <v>0</v>
      </c>
      <c r="I7" s="299" t="n">
        <f aca="false">G7+H7</f>
        <v>0</v>
      </c>
      <c r="J7" s="299" t="n">
        <f aca="false">(I7/12)/7</f>
        <v>0</v>
      </c>
    </row>
    <row r="8" customFormat="false" ht="21.65" hidden="false" customHeight="false" outlineLevel="0" collapsed="false">
      <c r="A8" s="298" t="n">
        <v>6</v>
      </c>
      <c r="B8" s="289" t="s">
        <v>352</v>
      </c>
      <c r="C8" s="289" t="s">
        <v>481</v>
      </c>
      <c r="D8" s="299"/>
      <c r="E8" s="300" t="n">
        <v>120</v>
      </c>
      <c r="F8" s="298" t="n">
        <v>1</v>
      </c>
      <c r="G8" s="301" t="n">
        <f aca="false">((D8*F8)/E8)*12</f>
        <v>0</v>
      </c>
      <c r="H8" s="301" t="n">
        <f aca="false">(D8*0.5%)*12</f>
        <v>0</v>
      </c>
      <c r="I8" s="299" t="n">
        <f aca="false">G8+H8</f>
        <v>0</v>
      </c>
      <c r="J8" s="299" t="n">
        <f aca="false">(I8/12)/7</f>
        <v>0</v>
      </c>
    </row>
    <row r="9" customFormat="false" ht="21.65" hidden="false" customHeight="false" outlineLevel="0" collapsed="false">
      <c r="A9" s="298" t="n">
        <v>7</v>
      </c>
      <c r="B9" s="289" t="s">
        <v>352</v>
      </c>
      <c r="C9" s="289" t="s">
        <v>482</v>
      </c>
      <c r="D9" s="299"/>
      <c r="E9" s="300" t="n">
        <v>120</v>
      </c>
      <c r="F9" s="298" t="n">
        <v>2</v>
      </c>
      <c r="G9" s="301" t="n">
        <f aca="false">((D9*F9)/E9)*12</f>
        <v>0</v>
      </c>
      <c r="H9" s="301" t="n">
        <f aca="false">(D9*0.5%)*12</f>
        <v>0</v>
      </c>
      <c r="I9" s="299" t="n">
        <f aca="false">G9+H9</f>
        <v>0</v>
      </c>
      <c r="J9" s="299" t="n">
        <f aca="false">(I9/12)/7</f>
        <v>0</v>
      </c>
    </row>
    <row r="10" customFormat="false" ht="33.1" hidden="false" customHeight="false" outlineLevel="0" collapsed="false">
      <c r="A10" s="298" t="n">
        <v>8</v>
      </c>
      <c r="B10" s="289" t="s">
        <v>352</v>
      </c>
      <c r="C10" s="289" t="s">
        <v>483</v>
      </c>
      <c r="D10" s="299"/>
      <c r="E10" s="300" t="n">
        <v>60</v>
      </c>
      <c r="F10" s="298" t="n">
        <v>2</v>
      </c>
      <c r="G10" s="301" t="n">
        <f aca="false">((D10*F10)/E10)*12</f>
        <v>0</v>
      </c>
      <c r="H10" s="301" t="n">
        <f aca="false">(D10*0.5%)*12</f>
        <v>0</v>
      </c>
      <c r="I10" s="299" t="n">
        <f aca="false">G10+H10</f>
        <v>0</v>
      </c>
      <c r="J10" s="299" t="n">
        <f aca="false">(I10/12)/7</f>
        <v>0</v>
      </c>
    </row>
    <row r="11" customFormat="false" ht="44.15" hidden="false" customHeight="false" outlineLevel="0" collapsed="false">
      <c r="A11" s="298" t="n">
        <v>9</v>
      </c>
      <c r="B11" s="289" t="s">
        <v>352</v>
      </c>
      <c r="C11" s="289" t="s">
        <v>484</v>
      </c>
      <c r="D11" s="299"/>
      <c r="E11" s="300" t="n">
        <v>60</v>
      </c>
      <c r="F11" s="298" t="n">
        <v>2</v>
      </c>
      <c r="G11" s="301" t="n">
        <f aca="false">((D11*F11)/E11)*12</f>
        <v>0</v>
      </c>
      <c r="H11" s="301" t="n">
        <f aca="false">(D11*0.5%)*12</f>
        <v>0</v>
      </c>
      <c r="I11" s="299" t="n">
        <f aca="false">G11+H11</f>
        <v>0</v>
      </c>
      <c r="J11" s="299" t="n">
        <f aca="false">(I11/12)/7</f>
        <v>0</v>
      </c>
    </row>
    <row r="12" customFormat="false" ht="77.3" hidden="false" customHeight="false" outlineLevel="0" collapsed="false">
      <c r="A12" s="298" t="n">
        <v>10</v>
      </c>
      <c r="B12" s="289" t="s">
        <v>352</v>
      </c>
      <c r="C12" s="289" t="s">
        <v>485</v>
      </c>
      <c r="D12" s="299"/>
      <c r="E12" s="300" t="n">
        <v>120</v>
      </c>
      <c r="F12" s="298" t="n">
        <v>1</v>
      </c>
      <c r="G12" s="301" t="n">
        <f aca="false">((D12*F12)/E12)*12</f>
        <v>0</v>
      </c>
      <c r="H12" s="301" t="n">
        <f aca="false">(D12*0.5%)*12</f>
        <v>0</v>
      </c>
      <c r="I12" s="299" t="n">
        <f aca="false">G12+H12</f>
        <v>0</v>
      </c>
      <c r="J12" s="299" t="n">
        <f aca="false">(I12/12)/7</f>
        <v>0</v>
      </c>
    </row>
    <row r="13" customFormat="false" ht="15" hidden="false" customHeight="false" outlineLevel="0" collapsed="false">
      <c r="A13" s="302"/>
      <c r="B13" s="302"/>
      <c r="C13" s="302"/>
      <c r="D13" s="299"/>
      <c r="E13" s="303"/>
      <c r="F13" s="304" t="n">
        <f aca="false">SUM(F3:F12)</f>
        <v>20</v>
      </c>
      <c r="G13" s="299" t="n">
        <f aca="false">SUM(G3:G12)</f>
        <v>0</v>
      </c>
      <c r="H13" s="299" t="n">
        <f aca="false">SUM(H3:H12)</f>
        <v>0</v>
      </c>
      <c r="I13" s="299" t="n">
        <f aca="false">SUM(I3:I12)</f>
        <v>0</v>
      </c>
      <c r="J13" s="299" t="n">
        <f aca="false">SUM(J3:J12)</f>
        <v>0</v>
      </c>
    </row>
    <row r="14" customFormat="false" ht="15" hidden="false" customHeight="false" outlineLevel="0" collapsed="false">
      <c r="A14" s="298"/>
      <c r="B14" s="289"/>
      <c r="C14" s="305"/>
      <c r="D14" s="306"/>
      <c r="E14" s="300"/>
      <c r="F14" s="298"/>
      <c r="G14" s="301"/>
      <c r="H14" s="301"/>
      <c r="I14" s="306"/>
      <c r="J14" s="307"/>
    </row>
    <row r="15" customFormat="false" ht="44.15" hidden="false" customHeight="false" outlineLevel="0" collapsed="false">
      <c r="A15" s="298" t="n">
        <v>11</v>
      </c>
      <c r="B15" s="289" t="s">
        <v>371</v>
      </c>
      <c r="C15" s="289" t="s">
        <v>486</v>
      </c>
      <c r="D15" s="299"/>
      <c r="E15" s="300" t="n">
        <v>120</v>
      </c>
      <c r="F15" s="298" t="n">
        <v>2</v>
      </c>
      <c r="G15" s="301" t="n">
        <f aca="false">((D15*F15)/E15)*12</f>
        <v>0</v>
      </c>
      <c r="H15" s="301" t="n">
        <f aca="false">(D15*0.5%)*12</f>
        <v>0</v>
      </c>
      <c r="I15" s="299" t="n">
        <f aca="false">G15+H15</f>
        <v>0</v>
      </c>
      <c r="J15" s="299" t="n">
        <f aca="false">(I15/12)</f>
        <v>0</v>
      </c>
    </row>
    <row r="16" customFormat="false" ht="15" hidden="false" customHeight="false" outlineLevel="0" collapsed="false">
      <c r="A16" s="298" t="n">
        <v>12</v>
      </c>
      <c r="B16" s="289" t="s">
        <v>371</v>
      </c>
      <c r="C16" s="289" t="s">
        <v>487</v>
      </c>
      <c r="D16" s="299"/>
      <c r="E16" s="300" t="n">
        <v>120</v>
      </c>
      <c r="F16" s="298" t="n">
        <v>1</v>
      </c>
      <c r="G16" s="301" t="n">
        <f aca="false">((D16*F16)/E16)*12</f>
        <v>0</v>
      </c>
      <c r="H16" s="301" t="n">
        <f aca="false">(D16*0.5%)*12</f>
        <v>0</v>
      </c>
      <c r="I16" s="299" t="n">
        <f aca="false">G16+H16</f>
        <v>0</v>
      </c>
      <c r="J16" s="299" t="n">
        <f aca="false">(I16/12)</f>
        <v>0</v>
      </c>
    </row>
    <row r="17" customFormat="false" ht="21.65" hidden="false" customHeight="false" outlineLevel="0" collapsed="false">
      <c r="A17" s="298" t="n">
        <v>13</v>
      </c>
      <c r="B17" s="289" t="s">
        <v>371</v>
      </c>
      <c r="C17" s="289" t="s">
        <v>488</v>
      </c>
      <c r="D17" s="299"/>
      <c r="E17" s="300" t="n">
        <v>120</v>
      </c>
      <c r="F17" s="298" t="n">
        <v>1</v>
      </c>
      <c r="G17" s="301" t="n">
        <f aca="false">((D17*F17)/E17)*12</f>
        <v>0</v>
      </c>
      <c r="H17" s="301" t="n">
        <f aca="false">(D17*0.5%)*12</f>
        <v>0</v>
      </c>
      <c r="I17" s="299" t="n">
        <f aca="false">G17+H17</f>
        <v>0</v>
      </c>
      <c r="J17" s="299" t="n">
        <f aca="false">(I17/12)</f>
        <v>0</v>
      </c>
    </row>
    <row r="18" customFormat="false" ht="55.2" hidden="false" customHeight="false" outlineLevel="0" collapsed="false">
      <c r="A18" s="298" t="n">
        <v>14</v>
      </c>
      <c r="B18" s="289" t="s">
        <v>371</v>
      </c>
      <c r="C18" s="289" t="s">
        <v>489</v>
      </c>
      <c r="D18" s="299"/>
      <c r="E18" s="300" t="n">
        <v>120</v>
      </c>
      <c r="F18" s="298" t="n">
        <v>1</v>
      </c>
      <c r="G18" s="301" t="n">
        <f aca="false">((D18*F18)/E18)*12</f>
        <v>0</v>
      </c>
      <c r="H18" s="301" t="n">
        <f aca="false">(D18*0.5%)*12</f>
        <v>0</v>
      </c>
      <c r="I18" s="299" t="n">
        <f aca="false">G18+H18</f>
        <v>0</v>
      </c>
      <c r="J18" s="299" t="n">
        <f aca="false">(I18/12)</f>
        <v>0</v>
      </c>
    </row>
    <row r="19" customFormat="false" ht="320.25" hidden="false" customHeight="false" outlineLevel="0" collapsed="false">
      <c r="A19" s="298" t="n">
        <v>15</v>
      </c>
      <c r="B19" s="289" t="s">
        <v>371</v>
      </c>
      <c r="C19" s="289" t="s">
        <v>490</v>
      </c>
      <c r="D19" s="299"/>
      <c r="E19" s="300" t="n">
        <v>60</v>
      </c>
      <c r="F19" s="298" t="n">
        <v>2</v>
      </c>
      <c r="G19" s="301" t="n">
        <f aca="false">((D19*F19)/E19)*12</f>
        <v>0</v>
      </c>
      <c r="H19" s="301" t="n">
        <f aca="false">(D19*0.5%)*12</f>
        <v>0</v>
      </c>
      <c r="I19" s="299" t="n">
        <f aca="false">G19+H19</f>
        <v>0</v>
      </c>
      <c r="J19" s="299" t="n">
        <f aca="false">(I19/12)</f>
        <v>0</v>
      </c>
    </row>
    <row r="20" customFormat="false" ht="21.65" hidden="false" customHeight="false" outlineLevel="0" collapsed="false">
      <c r="A20" s="298" t="n">
        <v>16</v>
      </c>
      <c r="B20" s="289" t="s">
        <v>371</v>
      </c>
      <c r="C20" s="289" t="s">
        <v>491</v>
      </c>
      <c r="D20" s="299"/>
      <c r="E20" s="300" t="n">
        <v>120</v>
      </c>
      <c r="F20" s="298" t="n">
        <v>1</v>
      </c>
      <c r="G20" s="301" t="n">
        <f aca="false">((D20*F20)/E20)*12</f>
        <v>0</v>
      </c>
      <c r="H20" s="301" t="n">
        <f aca="false">(D20*0.5%)*12</f>
        <v>0</v>
      </c>
      <c r="I20" s="299" t="n">
        <f aca="false">G20+H20</f>
        <v>0</v>
      </c>
      <c r="J20" s="299" t="n">
        <f aca="false">(I20/12)</f>
        <v>0</v>
      </c>
    </row>
    <row r="21" customFormat="false" ht="15" hidden="false" customHeight="false" outlineLevel="0" collapsed="false">
      <c r="A21" s="302"/>
      <c r="B21" s="302" t="s">
        <v>492</v>
      </c>
      <c r="C21" s="302"/>
      <c r="D21" s="299"/>
      <c r="E21" s="299"/>
      <c r="F21" s="304" t="n">
        <f aca="false">SUM(F15:F20)</f>
        <v>8</v>
      </c>
      <c r="G21" s="299" t="n">
        <f aca="false">SUM(G15:G20)</f>
        <v>0</v>
      </c>
      <c r="H21" s="299" t="n">
        <f aca="false">SUM(H15:H20)</f>
        <v>0</v>
      </c>
      <c r="I21" s="299" t="n">
        <f aca="false">SUM(I15:I20)</f>
        <v>0</v>
      </c>
      <c r="J21" s="299" t="n">
        <f aca="false">SUM(J15:J20)</f>
        <v>0</v>
      </c>
    </row>
    <row r="22" customFormat="false" ht="15" hidden="false" customHeight="false" outlineLevel="0" collapsed="false">
      <c r="A22" s="298"/>
      <c r="B22" s="289"/>
      <c r="C22" s="289"/>
      <c r="D22" s="299"/>
      <c r="E22" s="300"/>
      <c r="F22" s="308"/>
      <c r="G22" s="301"/>
      <c r="H22" s="301"/>
      <c r="I22" s="306"/>
      <c r="J22" s="307"/>
    </row>
    <row r="23" customFormat="false" ht="21.65" hidden="false" customHeight="false" outlineLevel="0" collapsed="false">
      <c r="A23" s="298" t="n">
        <v>17</v>
      </c>
      <c r="B23" s="289" t="s">
        <v>411</v>
      </c>
      <c r="C23" s="289" t="s">
        <v>493</v>
      </c>
      <c r="D23" s="299"/>
      <c r="E23" s="300" t="n">
        <v>120</v>
      </c>
      <c r="F23" s="308" t="n">
        <v>3</v>
      </c>
      <c r="G23" s="301" t="n">
        <f aca="false">((D23*F23)/E23)*12</f>
        <v>0</v>
      </c>
      <c r="H23" s="301" t="n">
        <f aca="false">(D23*0.5%)*12</f>
        <v>0</v>
      </c>
      <c r="I23" s="299" t="n">
        <f aca="false">G23+H23</f>
        <v>0</v>
      </c>
      <c r="J23" s="299" t="n">
        <f aca="false">(I23/12)/6</f>
        <v>0</v>
      </c>
    </row>
    <row r="24" customFormat="false" ht="33.1" hidden="false" customHeight="false" outlineLevel="0" collapsed="false">
      <c r="A24" s="298" t="n">
        <v>18</v>
      </c>
      <c r="B24" s="289" t="s">
        <v>411</v>
      </c>
      <c r="C24" s="289" t="s">
        <v>494</v>
      </c>
      <c r="D24" s="299"/>
      <c r="E24" s="300" t="n">
        <v>120</v>
      </c>
      <c r="F24" s="308" t="n">
        <v>1</v>
      </c>
      <c r="G24" s="301" t="n">
        <f aca="false">((D24*F24)/E24)*12</f>
        <v>0</v>
      </c>
      <c r="H24" s="301" t="n">
        <f aca="false">(D24*0.5%)*12</f>
        <v>0</v>
      </c>
      <c r="I24" s="299" t="n">
        <f aca="false">G24+H24</f>
        <v>0</v>
      </c>
      <c r="J24" s="299" t="n">
        <f aca="false">(I24/12)/6</f>
        <v>0</v>
      </c>
    </row>
    <row r="25" customFormat="false" ht="15" hidden="false" customHeight="false" outlineLevel="0" collapsed="false">
      <c r="A25" s="302"/>
      <c r="B25" s="302" t="s">
        <v>492</v>
      </c>
      <c r="C25" s="302"/>
      <c r="D25" s="299"/>
      <c r="E25" s="299"/>
      <c r="F25" s="304" t="n">
        <f aca="false">SUM(F23:F24)</f>
        <v>4</v>
      </c>
      <c r="G25" s="299" t="n">
        <f aca="false">SUM(G23:G24)</f>
        <v>0</v>
      </c>
      <c r="H25" s="299" t="n">
        <f aca="false">SUM(H23:H24)</f>
        <v>0</v>
      </c>
      <c r="I25" s="299" t="n">
        <f aca="false">SUM(I23:I24)</f>
        <v>0</v>
      </c>
      <c r="J25" s="299" t="n">
        <f aca="false">SUM(J23:J24)</f>
        <v>0</v>
      </c>
    </row>
    <row r="26" customFormat="false" ht="15" hidden="true" customHeight="false" outlineLevel="0" collapsed="false">
      <c r="A26" s="309"/>
      <c r="B26" s="310"/>
      <c r="C26" s="310"/>
      <c r="D26" s="311"/>
      <c r="E26" s="312"/>
      <c r="F26" s="309"/>
      <c r="G26" s="309"/>
      <c r="H26" s="309"/>
      <c r="I26" s="311"/>
      <c r="J26" s="313"/>
    </row>
    <row r="27" customFormat="false" ht="33.1" hidden="true" customHeight="false" outlineLevel="0" collapsed="false">
      <c r="A27" s="314" t="n">
        <v>18</v>
      </c>
      <c r="B27" s="315" t="s">
        <v>411</v>
      </c>
      <c r="C27" s="315" t="s">
        <v>495</v>
      </c>
      <c r="D27" s="316"/>
      <c r="E27" s="317" t="n">
        <v>120</v>
      </c>
      <c r="F27" s="318" t="n">
        <v>1</v>
      </c>
      <c r="G27" s="319" t="n">
        <f aca="false">((D27*F27)/E27)*12</f>
        <v>0</v>
      </c>
      <c r="H27" s="319" t="n">
        <f aca="false">(D27*0.5%)*12</f>
        <v>0</v>
      </c>
      <c r="I27" s="316" t="n">
        <f aca="false">G27+H27</f>
        <v>0</v>
      </c>
      <c r="J27" s="320" t="n">
        <f aca="false">(I27/12)/5</f>
        <v>0</v>
      </c>
    </row>
    <row r="28" customFormat="false" ht="15" hidden="false" customHeight="false" outlineLevel="0" collapsed="false">
      <c r="A28" s="321"/>
      <c r="B28" s="322" t="s">
        <v>496</v>
      </c>
      <c r="C28" s="310"/>
      <c r="D28" s="311"/>
      <c r="E28" s="312"/>
      <c r="F28" s="309"/>
      <c r="G28" s="309"/>
      <c r="H28" s="309"/>
      <c r="I28" s="311"/>
      <c r="J28" s="313"/>
    </row>
    <row r="29" customFormat="false" ht="15" hidden="false" customHeight="true" outlineLevel="0" collapsed="false">
      <c r="A29" s="309"/>
      <c r="B29" s="188" t="s">
        <v>497</v>
      </c>
      <c r="C29" s="188"/>
      <c r="D29" s="311"/>
      <c r="E29" s="312"/>
      <c r="F29" s="309"/>
      <c r="G29" s="309"/>
      <c r="H29" s="309"/>
      <c r="I29" s="311"/>
      <c r="J29" s="313"/>
    </row>
    <row r="30" customFormat="false" ht="33.1" hidden="false" customHeight="true" outlineLevel="0" collapsed="false">
      <c r="A30" s="309"/>
      <c r="B30" s="188" t="s">
        <v>498</v>
      </c>
      <c r="C30" s="188"/>
      <c r="D30" s="311"/>
      <c r="E30" s="312"/>
      <c r="F30" s="309"/>
      <c r="G30" s="309"/>
      <c r="H30" s="309"/>
      <c r="I30" s="311"/>
      <c r="J30" s="313"/>
    </row>
    <row r="31" customFormat="false" ht="15" hidden="false" customHeight="false" outlineLevel="0" collapsed="false">
      <c r="A31" s="309"/>
      <c r="B31" s="310"/>
      <c r="C31" s="310"/>
      <c r="D31" s="311"/>
      <c r="E31" s="312"/>
      <c r="F31" s="309"/>
      <c r="G31" s="309"/>
      <c r="H31" s="309"/>
      <c r="I31" s="311"/>
      <c r="J31" s="313"/>
    </row>
    <row r="32" customFormat="false" ht="15" hidden="false" customHeight="true" outlineLevel="0" collapsed="false">
      <c r="A32" s="309"/>
      <c r="B32" s="188" t="s">
        <v>499</v>
      </c>
      <c r="C32" s="188"/>
      <c r="D32" s="311"/>
      <c r="E32" s="312"/>
      <c r="F32" s="309"/>
      <c r="G32" s="309"/>
      <c r="H32" s="309"/>
      <c r="I32" s="311"/>
      <c r="J32" s="313"/>
    </row>
    <row r="33" customFormat="false" ht="15" hidden="false" customHeight="true" outlineLevel="0" collapsed="false">
      <c r="A33" s="309"/>
      <c r="B33" s="188" t="s">
        <v>500</v>
      </c>
      <c r="C33" s="188"/>
      <c r="D33" s="311"/>
      <c r="E33" s="312"/>
      <c r="F33" s="309"/>
      <c r="G33" s="309"/>
      <c r="H33" s="309"/>
      <c r="I33" s="311"/>
      <c r="J33" s="313"/>
    </row>
  </sheetData>
  <mergeCells count="8">
    <mergeCell ref="B1:J1"/>
    <mergeCell ref="B13:C13"/>
    <mergeCell ref="B21:C21"/>
    <mergeCell ref="B25:C25"/>
    <mergeCell ref="B29:C29"/>
    <mergeCell ref="B30:C30"/>
    <mergeCell ref="B32:C32"/>
    <mergeCell ref="B33:C33"/>
  </mergeCells>
  <printOptions headings="false" gridLines="false" gridLinesSet="true" horizontalCentered="false" verticalCentered="false"/>
  <pageMargins left="1.05277777777778" right="1.05277777777778" top="0" bottom="0" header="0.511811023622047" footer="0.511811023622047"/>
  <pageSetup paperSize="9" scale="76"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08"/>
  <sheetViews>
    <sheetView showFormulas="false" showGridLines="true" showRowColHeaders="true" showZeros="true" rightToLeft="false" tabSelected="false" showOutlineSymbols="true" defaultGridColor="true" view="pageBreakPreview" topLeftCell="A19"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55.29"/>
    <col collapsed="false" customWidth="true" hidden="false" outlineLevel="0" max="2" min="2" style="1" width="16.29"/>
    <col collapsed="false" customWidth="true" hidden="false" outlineLevel="0" max="3" min="3" style="1" width="23.86"/>
    <col collapsed="false" customWidth="true" hidden="false" outlineLevel="0" max="4" min="4" style="1" width="15"/>
    <col collapsed="false" customWidth="true" hidden="false" outlineLevel="0" max="5" min="5" style="1" width="21.71"/>
    <col collapsed="false" customWidth="true" hidden="false" outlineLevel="0" max="6" min="6" style="1" width="18.43"/>
    <col collapsed="false" customWidth="true" hidden="false" outlineLevel="0" max="7" min="7" style="1" width="21"/>
    <col collapsed="false" customWidth="true" hidden="false" outlineLevel="0" max="26" min="8" style="1" width="8.71"/>
  </cols>
  <sheetData>
    <row r="1" customFormat="false" ht="15" hidden="false" customHeight="true" outlineLevel="0" collapsed="false">
      <c r="A1" s="2" t="s">
        <v>14</v>
      </c>
      <c r="B1" s="2"/>
      <c r="C1" s="2"/>
      <c r="D1" s="2"/>
      <c r="E1" s="2"/>
      <c r="F1" s="2"/>
      <c r="G1" s="2"/>
    </row>
    <row r="2" customFormat="false" ht="15" hidden="false" customHeight="false" outlineLevel="0" collapsed="false">
      <c r="A2" s="2"/>
      <c r="B2" s="2"/>
      <c r="C2" s="2"/>
      <c r="D2" s="2"/>
      <c r="E2" s="2"/>
      <c r="F2" s="2"/>
      <c r="G2" s="2"/>
    </row>
    <row r="3" customFormat="false" ht="15" hidden="false" customHeight="false" outlineLevel="0" collapsed="false">
      <c r="A3" s="2"/>
      <c r="B3" s="2"/>
      <c r="C3" s="2"/>
      <c r="D3" s="2"/>
      <c r="E3" s="2"/>
      <c r="F3" s="2"/>
      <c r="G3" s="2"/>
    </row>
    <row r="4" customFormat="false" ht="15" hidden="false" customHeight="false" outlineLevel="0" collapsed="false">
      <c r="A4" s="8" t="s">
        <v>15</v>
      </c>
      <c r="B4" s="8"/>
      <c r="C4" s="8"/>
      <c r="D4" s="8"/>
      <c r="E4" s="8"/>
      <c r="F4" s="8"/>
      <c r="G4" s="8"/>
    </row>
    <row r="5" customFormat="false" ht="15" hidden="false" customHeight="false" outlineLevel="0" collapsed="false">
      <c r="A5" s="9"/>
      <c r="B5" s="9"/>
      <c r="C5" s="10"/>
      <c r="D5" s="9"/>
      <c r="E5" s="9"/>
      <c r="F5" s="9"/>
      <c r="G5" s="11"/>
    </row>
    <row r="6" customFormat="false" ht="15" hidden="false" customHeight="false" outlineLevel="0" collapsed="false">
      <c r="A6" s="12" t="s">
        <v>16</v>
      </c>
      <c r="B6" s="12"/>
      <c r="C6" s="12"/>
      <c r="D6" s="12"/>
      <c r="E6" s="12"/>
      <c r="F6" s="12"/>
      <c r="G6" s="12"/>
    </row>
    <row r="7" customFormat="false" ht="15" hidden="false" customHeight="false" outlineLevel="0" collapsed="false">
      <c r="A7" s="13"/>
      <c r="B7" s="14"/>
      <c r="C7" s="15"/>
      <c r="D7" s="15"/>
      <c r="E7" s="13"/>
      <c r="F7" s="13"/>
      <c r="G7" s="16"/>
    </row>
    <row r="8" customFormat="false" ht="33.1" hidden="false" customHeight="true" outlineLevel="0" collapsed="false">
      <c r="A8" s="17" t="s">
        <v>17</v>
      </c>
      <c r="B8" s="18" t="s">
        <v>18</v>
      </c>
      <c r="C8" s="19" t="s">
        <v>19</v>
      </c>
      <c r="D8" s="20" t="s">
        <v>20</v>
      </c>
      <c r="E8" s="20"/>
      <c r="F8" s="21" t="s">
        <v>21</v>
      </c>
      <c r="G8" s="21"/>
    </row>
    <row r="9" customFormat="false" ht="15" hidden="false" customHeight="false" outlineLevel="0" collapsed="false">
      <c r="A9" s="7"/>
      <c r="B9" s="22"/>
      <c r="C9" s="23"/>
      <c r="D9" s="24"/>
      <c r="E9" s="15"/>
      <c r="F9" s="25" t="s">
        <v>22</v>
      </c>
      <c r="G9" s="26" t="n">
        <f aca="false">(SUM(C10/D10+C11/D11+C12/D12+C13/D13+C14/D14+C15/D15+C16/D16+C17/D17+C18/D18+C19/D19+C20/D20+C21/D21))-2</f>
        <v>5.028423976</v>
      </c>
    </row>
    <row r="10" customFormat="false" ht="15" hidden="false" customHeight="false" outlineLevel="0" collapsed="false">
      <c r="A10" s="7" t="s">
        <v>23</v>
      </c>
      <c r="B10" s="22" t="n">
        <f aca="false">TRUNC(SUMIF($C$25:$C109,A10,$B$25:$B109),1)</f>
        <v>3246</v>
      </c>
      <c r="C10" s="27" t="n">
        <f aca="false">SUMIF($C$25:$C924,A10,$F$25:$F924)</f>
        <v>3644.21</v>
      </c>
      <c r="D10" s="28" t="n">
        <v>2000</v>
      </c>
      <c r="E10" s="15"/>
      <c r="F10" s="29" t="s">
        <v>24</v>
      </c>
      <c r="G10" s="30" t="n">
        <v>1</v>
      </c>
    </row>
    <row r="11" customFormat="false" ht="15" hidden="false" customHeight="false" outlineLevel="0" collapsed="false">
      <c r="A11" s="7" t="s">
        <v>25</v>
      </c>
      <c r="B11" s="22" t="n">
        <f aca="false">TRUNC(SUMIF($C$25:$C110,A11,$B$25:$B110),1)</f>
        <v>1598.4</v>
      </c>
      <c r="C11" s="27" t="n">
        <f aca="false">SUMIF($C$25:$C925,A11,$F$25:$F925)</f>
        <v>1502.46</v>
      </c>
      <c r="D11" s="31" t="n">
        <v>1062.819</v>
      </c>
      <c r="E11" s="15"/>
      <c r="F11" s="29" t="s">
        <v>26</v>
      </c>
      <c r="G11" s="30" t="n">
        <v>1</v>
      </c>
    </row>
    <row r="12" customFormat="false" ht="15" hidden="false" customHeight="false" outlineLevel="0" collapsed="false">
      <c r="A12" s="7" t="s">
        <v>27</v>
      </c>
      <c r="B12" s="22" t="n">
        <f aca="false">TRUNC(SUMIF($C$25:$C111,A12,$B$25:$B111),1)</f>
        <v>113.5</v>
      </c>
      <c r="C12" s="27" t="n">
        <f aca="false">SUMIF($C$25:$C926,A12,$F$25:$F926)</f>
        <v>41.74</v>
      </c>
      <c r="D12" s="24" t="n">
        <v>2500</v>
      </c>
      <c r="E12" s="15"/>
      <c r="F12" s="32" t="s">
        <v>28</v>
      </c>
      <c r="G12" s="33" t="n">
        <f aca="false">G10+G9+G11</f>
        <v>7.028423976</v>
      </c>
    </row>
    <row r="13" customFormat="false" ht="15" hidden="false" customHeight="false" outlineLevel="0" collapsed="false">
      <c r="A13" s="7" t="s">
        <v>29</v>
      </c>
      <c r="B13" s="22" t="n">
        <f aca="false">TRUNC(SUMIF($C$25:$C112,A13,$B$25:$B112),1)</f>
        <v>607.2</v>
      </c>
      <c r="C13" s="27" t="n">
        <f aca="false">SUMIF($C$25:$C927,A13,$F$25:$F927)</f>
        <v>242.88</v>
      </c>
      <c r="D13" s="24" t="n">
        <v>1800</v>
      </c>
      <c r="E13" s="15"/>
      <c r="F13" s="15"/>
      <c r="G13" s="34"/>
    </row>
    <row r="14" customFormat="false" ht="15" hidden="false" customHeight="false" outlineLevel="0" collapsed="false">
      <c r="A14" s="7" t="s">
        <v>30</v>
      </c>
      <c r="B14" s="22" t="n">
        <f aca="false">TRUNC(SUMIF($C$25:$C113,A14,$B$25:$B113),1)</f>
        <v>976.5</v>
      </c>
      <c r="C14" s="27" t="n">
        <f aca="false">SUMIF($C$25:$C928,A14,$F$25:$F928)</f>
        <v>1656.48</v>
      </c>
      <c r="D14" s="28" t="n">
        <v>2000</v>
      </c>
      <c r="E14" s="15"/>
      <c r="F14" s="15"/>
      <c r="G14" s="11"/>
    </row>
    <row r="15" customFormat="false" ht="15" hidden="false" customHeight="false" outlineLevel="0" collapsed="false">
      <c r="A15" s="7" t="s">
        <v>31</v>
      </c>
      <c r="B15" s="22" t="n">
        <f aca="false">TRUNC(SUMIF($C$25:$C114,A15,$B$25:$B114),1)</f>
        <v>359.4</v>
      </c>
      <c r="C15" s="27" t="n">
        <f aca="false">SUMIF($C$25:$C929,A15,$F$25:$F929)</f>
        <v>716.39</v>
      </c>
      <c r="D15" s="28" t="n">
        <v>400</v>
      </c>
      <c r="E15" s="15"/>
      <c r="F15" s="15"/>
      <c r="G15" s="16"/>
    </row>
    <row r="16" customFormat="false" ht="15" hidden="false" customHeight="false" outlineLevel="0" collapsed="false">
      <c r="A16" s="7" t="s">
        <v>32</v>
      </c>
      <c r="B16" s="22" t="n">
        <f aca="false">TRUNC(SUMIF($C$25:$C115,A16,$B$25:$B115),1)</f>
        <v>695.5</v>
      </c>
      <c r="C16" s="27" t="n">
        <f aca="false">SUMIF($C$25:$C930,A16,$F$25:$F930)</f>
        <v>338.808</v>
      </c>
      <c r="D16" s="24" t="n">
        <v>2700</v>
      </c>
      <c r="E16" s="15"/>
      <c r="F16" s="35"/>
      <c r="G16" s="16"/>
    </row>
    <row r="17" customFormat="false" ht="15" hidden="false" customHeight="false" outlineLevel="0" collapsed="false">
      <c r="A17" s="7" t="s">
        <v>33</v>
      </c>
      <c r="B17" s="22" t="n">
        <f aca="false">TRUNC(SUMIF($C$25:$C116,A17,$B$25:$B116),1)</f>
        <v>1168.5</v>
      </c>
      <c r="C17" s="27" t="n">
        <f aca="false">SUMIF($C$25:$C931,A17,$F$25:$F931)</f>
        <v>409.12</v>
      </c>
      <c r="D17" s="28" t="n">
        <v>10000</v>
      </c>
      <c r="E17" s="15"/>
      <c r="F17" s="35"/>
      <c r="G17" s="16"/>
    </row>
    <row r="18" customFormat="false" ht="15" hidden="false" customHeight="false" outlineLevel="0" collapsed="false">
      <c r="A18" s="7" t="s">
        <v>34</v>
      </c>
      <c r="B18" s="22" t="n">
        <f aca="false">TRUNC(SUMIF($C$25:$C117,A18,$B$25:$B117),1)</f>
        <v>16000</v>
      </c>
      <c r="C18" s="27" t="n">
        <f aca="false">SUMIF($C$25:$C932,A18,$F$25:$F932)</f>
        <v>1454.54545454545</v>
      </c>
      <c r="D18" s="28" t="n">
        <v>3000</v>
      </c>
      <c r="E18" s="15"/>
      <c r="F18" s="15"/>
      <c r="G18" s="16"/>
    </row>
    <row r="19" customFormat="false" ht="22.05" hidden="false" customHeight="false" outlineLevel="0" collapsed="false">
      <c r="A19" s="7" t="s">
        <v>35</v>
      </c>
      <c r="B19" s="22" t="n">
        <f aca="false">TRUNC(SUMIF($C$25:$C118,A19,$B$25:$B118),1)</f>
        <v>700</v>
      </c>
      <c r="C19" s="27" t="n">
        <f aca="false">SUMIF($C$25:$C933,A19,$F$25:$F933)</f>
        <v>140</v>
      </c>
      <c r="D19" s="24" t="n">
        <v>100000</v>
      </c>
      <c r="E19" s="15"/>
      <c r="F19" s="15"/>
      <c r="G19" s="36"/>
    </row>
    <row r="20" customFormat="false" ht="15" hidden="false" customHeight="false" outlineLevel="0" collapsed="false">
      <c r="A20" s="7" t="s">
        <v>36</v>
      </c>
      <c r="B20" s="22" t="n">
        <f aca="false">TRUNC(SUMIF($C$25:$C119,A20,$B$25:$B119),1)</f>
        <v>6560.5</v>
      </c>
      <c r="C20" s="27" t="n">
        <f aca="false">SUMIF($C$25:$C934,A20,$F$25:$F934)</f>
        <v>49.7009090909091</v>
      </c>
      <c r="D20" s="24" t="n">
        <v>160</v>
      </c>
      <c r="E20" s="15"/>
      <c r="F20" s="15"/>
      <c r="G20" s="36"/>
    </row>
    <row r="21" customFormat="false" ht="15" hidden="false" customHeight="false" outlineLevel="0" collapsed="false">
      <c r="A21" s="7" t="s">
        <v>37</v>
      </c>
      <c r="B21" s="22" t="n">
        <f aca="false">TRUNC(SUMIF($C$25:$C120,A21,$B$25:$B120),1)</f>
        <v>2936.5</v>
      </c>
      <c r="C21" s="27" t="n">
        <f aca="false">SUMIF($C$25:$C935,A21,$F$25:$F935)</f>
        <v>22.2465151515152</v>
      </c>
      <c r="D21" s="24" t="n">
        <v>380</v>
      </c>
      <c r="E21" s="15"/>
      <c r="F21" s="15"/>
      <c r="G21" s="36"/>
    </row>
    <row r="22" customFormat="false" ht="15" hidden="false" customHeight="false" outlineLevel="0" collapsed="false">
      <c r="A22" s="37"/>
      <c r="B22" s="22"/>
      <c r="C22" s="38"/>
      <c r="D22" s="39"/>
      <c r="E22" s="40"/>
      <c r="F22" s="40"/>
      <c r="G22" s="16"/>
    </row>
    <row r="23" customFormat="false" ht="15" hidden="false" customHeight="false" outlineLevel="0" collapsed="false">
      <c r="A23" s="12" t="s">
        <v>38</v>
      </c>
      <c r="B23" s="41"/>
      <c r="C23" s="42"/>
      <c r="D23" s="42"/>
      <c r="E23" s="43"/>
      <c r="F23" s="43"/>
      <c r="G23" s="44"/>
    </row>
    <row r="24" customFormat="false" ht="21.65" hidden="false" customHeight="true" outlineLevel="0" collapsed="false">
      <c r="A24" s="45" t="s">
        <v>39</v>
      </c>
      <c r="B24" s="46" t="s">
        <v>40</v>
      </c>
      <c r="C24" s="47" t="s">
        <v>41</v>
      </c>
      <c r="D24" s="47" t="s">
        <v>42</v>
      </c>
      <c r="E24" s="21" t="s">
        <v>43</v>
      </c>
      <c r="F24" s="47" t="s">
        <v>44</v>
      </c>
      <c r="G24" s="47"/>
    </row>
    <row r="25" customFormat="false" ht="15" hidden="false" customHeight="false" outlineLevel="0" collapsed="false">
      <c r="A25" s="48" t="s">
        <v>45</v>
      </c>
      <c r="B25" s="49" t="n">
        <v>160</v>
      </c>
      <c r="C25" s="50" t="s">
        <v>25</v>
      </c>
      <c r="D25" s="50" t="s">
        <v>46</v>
      </c>
      <c r="E25" s="51" t="n">
        <f aca="false">VLOOKUP(C25,$A$9:$D$21,2,0)</f>
        <v>1598.4</v>
      </c>
      <c r="F25" s="52" t="n">
        <f aca="false">IFERROR(B25 * LEFT(D25, FIND("x", D25) - 1) / CHOOSE(MATCH(TRIM(MID(D25, FIND("x", D25) + 2, LEN(D25))), {"dia";"semana";"mês";"ano"}, 0), 1, 5, 22, 22*12),0)</f>
        <v>64</v>
      </c>
      <c r="G25" s="52"/>
    </row>
    <row r="26" customFormat="false" ht="15" hidden="false" customHeight="false" outlineLevel="0" collapsed="false">
      <c r="A26" s="48" t="s">
        <v>47</v>
      </c>
      <c r="B26" s="49" t="n">
        <v>33.62</v>
      </c>
      <c r="C26" s="50" t="s">
        <v>23</v>
      </c>
      <c r="D26" s="50" t="s">
        <v>48</v>
      </c>
      <c r="E26" s="51" t="n">
        <f aca="false">VLOOKUP(C26,$A$9:$D$21,2,0)</f>
        <v>3246</v>
      </c>
      <c r="F26" s="52" t="n">
        <f aca="false">IFERROR(B26 * LEFT(D26, FIND("x", D26) - 1) / CHOOSE(MATCH(TRIM(MID(D26, FIND("x", D26) + 2, LEN(D26))), {"dia";"semana";"mês";"ano"}, 0), 1, 5, 22, 22*12),0)</f>
        <v>33.62</v>
      </c>
      <c r="G26" s="52"/>
    </row>
    <row r="27" customFormat="false" ht="15" hidden="false" customHeight="false" outlineLevel="0" collapsed="false">
      <c r="A27" s="48" t="s">
        <v>49</v>
      </c>
      <c r="B27" s="49" t="n">
        <v>2.55</v>
      </c>
      <c r="C27" s="53" t="s">
        <v>31</v>
      </c>
      <c r="D27" s="50" t="s">
        <v>48</v>
      </c>
      <c r="E27" s="51" t="n">
        <f aca="false">VLOOKUP(C27,$A$9:$D$21,2,0)</f>
        <v>359.4</v>
      </c>
      <c r="F27" s="52" t="n">
        <f aca="false">IFERROR(B27 * LEFT(D27, FIND("x", D27) - 1) / CHOOSE(MATCH(TRIM(MID(D27, FIND("x", D27) + 2, LEN(D27))), {"dia";"semana";"mês";"ano"}, 0), 1, 5, 22, 22*12),0)</f>
        <v>2.55</v>
      </c>
      <c r="G27" s="52"/>
    </row>
    <row r="28" customFormat="false" ht="33.1" hidden="false" customHeight="false" outlineLevel="0" collapsed="false">
      <c r="A28" s="48" t="s">
        <v>50</v>
      </c>
      <c r="B28" s="49" t="n">
        <v>202.6</v>
      </c>
      <c r="C28" s="53" t="s">
        <v>36</v>
      </c>
      <c r="D28" s="50" t="s">
        <v>51</v>
      </c>
      <c r="E28" s="51" t="n">
        <f aca="false">VLOOKUP(C28,$A$9:$D$21,2,0)</f>
        <v>6560.5</v>
      </c>
      <c r="F28" s="54" t="n">
        <f aca="false">IFERROR(B28 * LEFT(D28, FIND("x", D28) - 1) / CHOOSE(MATCH(TRIM(MID(D28, FIND("x", D28) + 2, LEN(D28))), {"dia";"semana";"mês";"ano"}, 0), 1, 5, 22, 22*12),0)</f>
        <v>1.53484848484849</v>
      </c>
      <c r="G28" s="54"/>
    </row>
    <row r="29" customFormat="false" ht="33.1" hidden="false" customHeight="false" outlineLevel="0" collapsed="false">
      <c r="A29" s="48" t="s">
        <v>52</v>
      </c>
      <c r="B29" s="49" t="n">
        <v>49.53</v>
      </c>
      <c r="C29" s="53" t="s">
        <v>36</v>
      </c>
      <c r="D29" s="50" t="s">
        <v>51</v>
      </c>
      <c r="E29" s="51" t="n">
        <f aca="false">VLOOKUP(C29,$A$9:$D$21,2,0)</f>
        <v>6560.5</v>
      </c>
      <c r="F29" s="55" t="n">
        <f aca="false">IFERROR(B29 * LEFT(D29, FIND("x", D29) - 1) / CHOOSE(MATCH(TRIM(MID(D29, FIND("x", D29) + 2, LEN(D29))), {"dia";"semana";"mês";"ano"}, 0), 1, 5, 22, 22*12),0)</f>
        <v>0.375227272727273</v>
      </c>
      <c r="G29" s="55"/>
    </row>
    <row r="30" customFormat="false" ht="33.1" hidden="false" customHeight="false" outlineLevel="0" collapsed="false">
      <c r="A30" s="48" t="s">
        <v>53</v>
      </c>
      <c r="B30" s="56" t="n">
        <v>121.6</v>
      </c>
      <c r="C30" s="53" t="s">
        <v>37</v>
      </c>
      <c r="D30" s="50" t="s">
        <v>51</v>
      </c>
      <c r="E30" s="51" t="n">
        <f aca="false">VLOOKUP(C30,$A$9:$D$21,2,0)</f>
        <v>2936.5</v>
      </c>
      <c r="F30" s="55" t="n">
        <f aca="false">IFERROR(B30 * LEFT(D30, FIND("x", D30) - 1) / CHOOSE(MATCH(TRIM(MID(D30, FIND("x", D30) + 2, LEN(D30))), {"dia";"semana";"mês";"ano"}, 0), 1, 5, 22, 22*12),0)</f>
        <v>0.921212121212121</v>
      </c>
      <c r="G30" s="55"/>
    </row>
    <row r="31" customFormat="false" ht="15" hidden="false" customHeight="false" outlineLevel="0" collapsed="false">
      <c r="A31" s="48" t="s">
        <v>54</v>
      </c>
      <c r="B31" s="49" t="n">
        <v>480</v>
      </c>
      <c r="C31" s="50" t="s">
        <v>23</v>
      </c>
      <c r="D31" s="50" t="s">
        <v>55</v>
      </c>
      <c r="E31" s="51" t="n">
        <f aca="false">VLOOKUP(C31,$A$9:$D$21,2,0)</f>
        <v>3246</v>
      </c>
      <c r="F31" s="55" t="n">
        <f aca="false">IFERROR(B31 * LEFT(D31, FIND("x", D31) - 1) / CHOOSE(MATCH(TRIM(MID(D31, FIND("x", D31) + 2, LEN(D31))), {"dia";"semana";"mês";"ano"}, 0), 1, 5, 22, 22*12),0)</f>
        <v>960</v>
      </c>
      <c r="G31" s="55"/>
    </row>
    <row r="32" customFormat="false" ht="15" hidden="false" customHeight="false" outlineLevel="0" collapsed="false">
      <c r="A32" s="48" t="s">
        <v>56</v>
      </c>
      <c r="B32" s="49" t="n">
        <v>71.46</v>
      </c>
      <c r="C32" s="50" t="s">
        <v>23</v>
      </c>
      <c r="D32" s="50" t="s">
        <v>48</v>
      </c>
      <c r="E32" s="51" t="n">
        <f aca="false">VLOOKUP(C32,$A$9:$D$21,2,0)</f>
        <v>3246</v>
      </c>
      <c r="F32" s="55" t="n">
        <f aca="false">IFERROR(B32 * LEFT(D32, FIND("x", D32) - 1) / CHOOSE(MATCH(TRIM(MID(D32, FIND("x", D32) + 2, LEN(D32))), {"dia";"semana";"mês";"ano"}, 0), 1, 5, 22, 22*12),0)</f>
        <v>71.46</v>
      </c>
      <c r="G32" s="55"/>
    </row>
    <row r="33" customFormat="false" ht="15" hidden="false" customHeight="false" outlineLevel="0" collapsed="false">
      <c r="A33" s="48" t="s">
        <v>57</v>
      </c>
      <c r="B33" s="49" t="n">
        <v>3.95</v>
      </c>
      <c r="C33" s="50" t="s">
        <v>23</v>
      </c>
      <c r="D33" s="50" t="s">
        <v>48</v>
      </c>
      <c r="E33" s="51" t="n">
        <f aca="false">VLOOKUP(C33,$A$9:$D$21,2,0)</f>
        <v>3246</v>
      </c>
      <c r="F33" s="55" t="n">
        <f aca="false">IFERROR(B33 * LEFT(D33, FIND("x", D33) - 1) / CHOOSE(MATCH(TRIM(MID(D33, FIND("x", D33) + 2, LEN(D33))), {"dia";"semana";"mês";"ano"}, 0), 1, 5, 22, 22*12),0)</f>
        <v>3.95</v>
      </c>
      <c r="G33" s="55"/>
    </row>
    <row r="34" customFormat="false" ht="33.1" hidden="false" customHeight="false" outlineLevel="0" collapsed="false">
      <c r="A34" s="48" t="s">
        <v>58</v>
      </c>
      <c r="B34" s="49" t="n">
        <v>155.47</v>
      </c>
      <c r="C34" s="53" t="s">
        <v>30</v>
      </c>
      <c r="D34" s="50" t="s">
        <v>48</v>
      </c>
      <c r="E34" s="51" t="n">
        <f aca="false">VLOOKUP(C34,$A$9:$D$21,2,0)</f>
        <v>976.5</v>
      </c>
      <c r="F34" s="55" t="n">
        <f aca="false">IFERROR(B34 * LEFT(D34, FIND("x", D34) - 1) / CHOOSE(MATCH(TRIM(MID(D34, FIND("x", D34) + 2, LEN(D34))), {"dia";"semana";"mês";"ano"}, 0), 1, 5, 22, 22*12),0)</f>
        <v>155.47</v>
      </c>
      <c r="G34" s="55"/>
    </row>
    <row r="35" customFormat="false" ht="15" hidden="false" customHeight="false" outlineLevel="0" collapsed="false">
      <c r="A35" s="48" t="s">
        <v>59</v>
      </c>
      <c r="B35" s="49" t="n">
        <v>60.96</v>
      </c>
      <c r="C35" s="53" t="s">
        <v>31</v>
      </c>
      <c r="D35" s="50" t="s">
        <v>55</v>
      </c>
      <c r="E35" s="51" t="n">
        <f aca="false">VLOOKUP(C35,$A$9:$D$21,2,0)</f>
        <v>359.4</v>
      </c>
      <c r="F35" s="55" t="n">
        <f aca="false">IFERROR(B35 * LEFT(D35, FIND("x", D35) - 1) / CHOOSE(MATCH(TRIM(MID(D35, FIND("x", D35) + 2, LEN(D35))), {"dia";"semana";"mês";"ano"}, 0), 1, 5, 22, 22*12),0)</f>
        <v>121.92</v>
      </c>
      <c r="G35" s="55"/>
    </row>
    <row r="36" customFormat="false" ht="33.1" hidden="false" customHeight="false" outlineLevel="0" collapsed="false">
      <c r="A36" s="48" t="s">
        <v>60</v>
      </c>
      <c r="B36" s="49" t="n">
        <v>980.4</v>
      </c>
      <c r="C36" s="53" t="s">
        <v>36</v>
      </c>
      <c r="D36" s="50" t="s">
        <v>51</v>
      </c>
      <c r="E36" s="51" t="n">
        <f aca="false">VLOOKUP(C36,$A$9:$D$21,2,0)</f>
        <v>6560.5</v>
      </c>
      <c r="F36" s="55" t="n">
        <f aca="false">IFERROR(B36 * LEFT(D36, FIND("x", D36) - 1) / CHOOSE(MATCH(TRIM(MID(D36, FIND("x", D36) + 2, LEN(D36))), {"dia";"semana";"mês";"ano"}, 0), 1, 5, 22, 22*12),0)</f>
        <v>7.42727272727273</v>
      </c>
      <c r="G36" s="55"/>
    </row>
    <row r="37" customFormat="false" ht="33.1" hidden="false" customHeight="false" outlineLevel="0" collapsed="false">
      <c r="A37" s="48" t="s">
        <v>61</v>
      </c>
      <c r="B37" s="49" t="n">
        <v>980.4</v>
      </c>
      <c r="C37" s="53" t="s">
        <v>36</v>
      </c>
      <c r="D37" s="50" t="s">
        <v>51</v>
      </c>
      <c r="E37" s="51" t="n">
        <f aca="false">VLOOKUP(C37,$A$9:$D$21,2,0)</f>
        <v>6560.5</v>
      </c>
      <c r="F37" s="55" t="n">
        <f aca="false">IFERROR(B37 * LEFT(D37, FIND("x", D37) - 1) / CHOOSE(MATCH(TRIM(MID(D37, FIND("x", D37) + 2, LEN(D37))), {"dia";"semana";"mês";"ano"}, 0), 1, 5, 22, 22*12),0)</f>
        <v>7.42727272727273</v>
      </c>
      <c r="G37" s="55"/>
    </row>
    <row r="38" customFormat="false" ht="33.1" hidden="false" customHeight="false" outlineLevel="0" collapsed="false">
      <c r="A38" s="48" t="s">
        <v>62</v>
      </c>
      <c r="B38" s="49" t="n">
        <v>64.91</v>
      </c>
      <c r="C38" s="53" t="s">
        <v>36</v>
      </c>
      <c r="D38" s="50" t="s">
        <v>51</v>
      </c>
      <c r="E38" s="51" t="n">
        <f aca="false">VLOOKUP(C38,$A$9:$D$21,2,0)</f>
        <v>6560.5</v>
      </c>
      <c r="F38" s="55" t="n">
        <f aca="false">IFERROR(B38 * LEFT(D38, FIND("x", D38) - 1) / CHOOSE(MATCH(TRIM(MID(D38, FIND("x", D38) + 2, LEN(D38))), {"dia";"semana";"mês";"ano"}, 0), 1, 5, 22, 22*12),0)</f>
        <v>0.491742424242424</v>
      </c>
      <c r="G38" s="55"/>
    </row>
    <row r="39" customFormat="false" ht="33.1" hidden="false" customHeight="false" outlineLevel="0" collapsed="false">
      <c r="A39" s="48" t="s">
        <v>63</v>
      </c>
      <c r="B39" s="49" t="n">
        <v>148.05</v>
      </c>
      <c r="C39" s="53" t="s">
        <v>37</v>
      </c>
      <c r="D39" s="50" t="s">
        <v>51</v>
      </c>
      <c r="E39" s="51" t="n">
        <f aca="false">VLOOKUP(C39,$A$9:$D$21,2,0)</f>
        <v>2936.5</v>
      </c>
      <c r="F39" s="55" t="n">
        <f aca="false">IFERROR(B39 * LEFT(D39, FIND("x", D39) - 1) / CHOOSE(MATCH(TRIM(MID(D39, FIND("x", D39) + 2, LEN(D39))), {"dia";"semana";"mês";"ano"}, 0), 1, 5, 22, 22*12),0)</f>
        <v>1.12159090909091</v>
      </c>
      <c r="G39" s="55"/>
    </row>
    <row r="40" customFormat="false" ht="33.1" hidden="false" customHeight="false" outlineLevel="0" collapsed="false">
      <c r="A40" s="48" t="s">
        <v>64</v>
      </c>
      <c r="B40" s="49" t="n">
        <v>336.96</v>
      </c>
      <c r="C40" s="50" t="s">
        <v>23</v>
      </c>
      <c r="D40" s="50" t="s">
        <v>48</v>
      </c>
      <c r="E40" s="51" t="n">
        <f aca="false">VLOOKUP(C40,$A$9:$D$21,2,0)</f>
        <v>3246</v>
      </c>
      <c r="F40" s="55" t="n">
        <f aca="false">IFERROR(B40 * LEFT(D40, FIND("x", D40) - 1) / CHOOSE(MATCH(TRIM(MID(D40, FIND("x", D40) + 2, LEN(D40))), {"dia";"semana";"mês";"ano"}, 0), 1, 5, 22, 22*12),0)</f>
        <v>336.96</v>
      </c>
      <c r="G40" s="55"/>
    </row>
    <row r="41" customFormat="false" ht="15" hidden="false" customHeight="false" outlineLevel="0" collapsed="false">
      <c r="A41" s="48" t="s">
        <v>65</v>
      </c>
      <c r="B41" s="49" t="n">
        <v>33.4</v>
      </c>
      <c r="C41" s="50" t="s">
        <v>23</v>
      </c>
      <c r="D41" s="50" t="s">
        <v>66</v>
      </c>
      <c r="E41" s="51" t="n">
        <f aca="false">VLOOKUP(C41,$A$9:$D$21,2,0)</f>
        <v>3246</v>
      </c>
      <c r="F41" s="55" t="n">
        <f aca="false">IFERROR(B41 * LEFT(D41, FIND("x", D41) - 1) / CHOOSE(MATCH(TRIM(MID(D41, FIND("x", D41) + 2, LEN(D41))), {"dia";"semana";"mês";"ano"}, 0), 1, 5, 22, 22*12),0)</f>
        <v>6.68</v>
      </c>
      <c r="G41" s="55"/>
    </row>
    <row r="42" customFormat="false" ht="15" hidden="false" customHeight="false" outlineLevel="0" collapsed="false">
      <c r="A42" s="48" t="s">
        <v>67</v>
      </c>
      <c r="B42" s="49" t="n">
        <v>65.4</v>
      </c>
      <c r="C42" s="50" t="s">
        <v>27</v>
      </c>
      <c r="D42" s="50" t="s">
        <v>66</v>
      </c>
      <c r="E42" s="51" t="n">
        <f aca="false">VLOOKUP(C42,$A$9:$D$21,2,0)</f>
        <v>113.5</v>
      </c>
      <c r="F42" s="55" t="n">
        <f aca="false">IFERROR(B42 * LEFT(D42, FIND("x", D42) - 1) / CHOOSE(MATCH(TRIM(MID(D42, FIND("x", D42) + 2, LEN(D42))), {"dia";"semana";"mês";"ano"}, 0), 1, 5, 22, 22*12),0)</f>
        <v>13.08</v>
      </c>
      <c r="G42" s="55"/>
    </row>
    <row r="43" customFormat="false" ht="33.1" hidden="false" customHeight="false" outlineLevel="0" collapsed="false">
      <c r="A43" s="48" t="s">
        <v>68</v>
      </c>
      <c r="B43" s="49" t="n">
        <v>141.09</v>
      </c>
      <c r="C43" s="53" t="s">
        <v>30</v>
      </c>
      <c r="D43" s="50" t="s">
        <v>48</v>
      </c>
      <c r="E43" s="51" t="n">
        <f aca="false">VLOOKUP(C43,$A$9:$D$21,2,0)</f>
        <v>976.5</v>
      </c>
      <c r="F43" s="55" t="n">
        <f aca="false">IFERROR(B43 * LEFT(D43, FIND("x", D43) - 1) / CHOOSE(MATCH(TRIM(MID(D43, FIND("x", D43) + 2, LEN(D43))), {"dia";"semana";"mês";"ano"}, 0), 1, 5, 22, 22*12),0)</f>
        <v>141.09</v>
      </c>
      <c r="G43" s="55"/>
    </row>
    <row r="44" customFormat="false" ht="15" hidden="false" customHeight="false" outlineLevel="0" collapsed="false">
      <c r="A44" s="48" t="s">
        <v>69</v>
      </c>
      <c r="B44" s="49" t="n">
        <v>36.16</v>
      </c>
      <c r="C44" s="53" t="s">
        <v>31</v>
      </c>
      <c r="D44" s="50" t="s">
        <v>55</v>
      </c>
      <c r="E44" s="51" t="n">
        <f aca="false">VLOOKUP(C44,$A$9:$D$21,2,0)</f>
        <v>359.4</v>
      </c>
      <c r="F44" s="55" t="n">
        <f aca="false">IFERROR(B44 * LEFT(D44, FIND("x", D44) - 1) / CHOOSE(MATCH(TRIM(MID(D44, FIND("x", D44) + 2, LEN(D44))), {"dia";"semana";"mês";"ano"}, 0), 1, 5, 22, 22*12),0)</f>
        <v>72.32</v>
      </c>
      <c r="G44" s="55"/>
    </row>
    <row r="45" customFormat="false" ht="33.1" hidden="false" customHeight="false" outlineLevel="0" collapsed="false">
      <c r="A45" s="48" t="s">
        <v>70</v>
      </c>
      <c r="B45" s="49" t="n">
        <v>87.21</v>
      </c>
      <c r="C45" s="53" t="s">
        <v>36</v>
      </c>
      <c r="D45" s="50" t="s">
        <v>51</v>
      </c>
      <c r="E45" s="51" t="n">
        <f aca="false">VLOOKUP(C45,$A$9:$D$21,2,0)</f>
        <v>6560.5</v>
      </c>
      <c r="F45" s="55" t="n">
        <f aca="false">IFERROR(B45 * LEFT(D45, FIND("x", D45) - 1) / CHOOSE(MATCH(TRIM(MID(D45, FIND("x", D45) + 2, LEN(D45))), {"dia";"semana";"mês";"ano"}, 0), 1, 5, 22, 22*12),0)</f>
        <v>0.660681818181818</v>
      </c>
      <c r="G45" s="55"/>
    </row>
    <row r="46" customFormat="false" ht="33.1" hidden="false" customHeight="false" outlineLevel="0" collapsed="false">
      <c r="A46" s="48" t="s">
        <v>71</v>
      </c>
      <c r="B46" s="49" t="n">
        <v>213.38</v>
      </c>
      <c r="C46" s="53" t="s">
        <v>36</v>
      </c>
      <c r="D46" s="50" t="s">
        <v>51</v>
      </c>
      <c r="E46" s="51" t="n">
        <f aca="false">VLOOKUP(C46,$A$9:$D$21,2,0)</f>
        <v>6560.5</v>
      </c>
      <c r="F46" s="55" t="n">
        <f aca="false">IFERROR(B46 * LEFT(D46, FIND("x", D46) - 1) / CHOOSE(MATCH(TRIM(MID(D46, FIND("x", D46) + 2, LEN(D46))), {"dia";"semana";"mês";"ano"}, 0), 1, 5, 22, 22*12),0)</f>
        <v>1.61651515151515</v>
      </c>
      <c r="G46" s="55"/>
    </row>
    <row r="47" customFormat="false" ht="33.1" hidden="false" customHeight="false" outlineLevel="0" collapsed="false">
      <c r="A47" s="48" t="s">
        <v>72</v>
      </c>
      <c r="B47" s="49" t="n">
        <v>20.13</v>
      </c>
      <c r="C47" s="53" t="s">
        <v>36</v>
      </c>
      <c r="D47" s="50" t="s">
        <v>51</v>
      </c>
      <c r="E47" s="51" t="n">
        <f aca="false">VLOOKUP(C47,$A$9:$D$21,2,0)</f>
        <v>6560.5</v>
      </c>
      <c r="F47" s="55" t="n">
        <f aca="false">IFERROR(B47 * LEFT(D47, FIND("x", D47) - 1) / CHOOSE(MATCH(TRIM(MID(D47, FIND("x", D47) + 2, LEN(D47))), {"dia";"semana";"mês";"ano"}, 0), 1, 5, 22, 22*12),0)</f>
        <v>0.1525</v>
      </c>
      <c r="G47" s="55"/>
    </row>
    <row r="48" customFormat="false" ht="33.1" hidden="false" customHeight="false" outlineLevel="0" collapsed="false">
      <c r="A48" s="48" t="s">
        <v>73</v>
      </c>
      <c r="B48" s="49" t="n">
        <v>37.38</v>
      </c>
      <c r="C48" s="53" t="s">
        <v>36</v>
      </c>
      <c r="D48" s="50" t="s">
        <v>51</v>
      </c>
      <c r="E48" s="51" t="n">
        <f aca="false">VLOOKUP(C48,$A$9:$D$21,2,0)</f>
        <v>6560.5</v>
      </c>
      <c r="F48" s="55" t="n">
        <f aca="false">IFERROR(B48 * LEFT(D48, FIND("x", D48) - 1) / CHOOSE(MATCH(TRIM(MID(D48, FIND("x", D48) + 2, LEN(D48))), {"dia";"semana";"mês";"ano"}, 0), 1, 5, 22, 22*12),0)</f>
        <v>0.283181818181818</v>
      </c>
      <c r="G48" s="55"/>
    </row>
    <row r="49" customFormat="false" ht="33.1" hidden="false" customHeight="false" outlineLevel="0" collapsed="false">
      <c r="A49" s="48" t="s">
        <v>74</v>
      </c>
      <c r="B49" s="49" t="n">
        <v>37.04</v>
      </c>
      <c r="C49" s="53" t="s">
        <v>36</v>
      </c>
      <c r="D49" s="50" t="s">
        <v>51</v>
      </c>
      <c r="E49" s="51" t="n">
        <f aca="false">VLOOKUP(C49,$A$9:$D$21,2,0)</f>
        <v>6560.5</v>
      </c>
      <c r="F49" s="55" t="n">
        <f aca="false">IFERROR(B49 * LEFT(D49, FIND("x", D49) - 1) / CHOOSE(MATCH(TRIM(MID(D49, FIND("x", D49) + 2, LEN(D49))), {"dia";"semana";"mês";"ano"}, 0), 1, 5, 22, 22*12),0)</f>
        <v>0.280606060606061</v>
      </c>
      <c r="G49" s="55"/>
    </row>
    <row r="50" customFormat="false" ht="33.1" hidden="false" customHeight="false" outlineLevel="0" collapsed="false">
      <c r="A50" s="48" t="s">
        <v>75</v>
      </c>
      <c r="B50" s="49" t="n">
        <v>10.87</v>
      </c>
      <c r="C50" s="53" t="s">
        <v>36</v>
      </c>
      <c r="D50" s="50" t="s">
        <v>51</v>
      </c>
      <c r="E50" s="51" t="n">
        <f aca="false">VLOOKUP(C50,$A$9:$D$21,2,0)</f>
        <v>6560.5</v>
      </c>
      <c r="F50" s="55" t="n">
        <f aca="false">IFERROR(B50 * LEFT(D50, FIND("x", D50) - 1) / CHOOSE(MATCH(TRIM(MID(D50, FIND("x", D50) + 2, LEN(D50))), {"dia";"semana";"mês";"ano"}, 0), 1, 5, 22, 22*12),0)</f>
        <v>0.0823484848484848</v>
      </c>
      <c r="G50" s="55"/>
    </row>
    <row r="51" customFormat="false" ht="33.1" hidden="false" customHeight="false" outlineLevel="0" collapsed="false">
      <c r="A51" s="48" t="s">
        <v>76</v>
      </c>
      <c r="B51" s="49" t="n">
        <v>97.3</v>
      </c>
      <c r="C51" s="53" t="s">
        <v>36</v>
      </c>
      <c r="D51" s="50" t="s">
        <v>51</v>
      </c>
      <c r="E51" s="51" t="n">
        <f aca="false">VLOOKUP(C51,$A$9:$D$21,2,0)</f>
        <v>6560.5</v>
      </c>
      <c r="F51" s="55" t="n">
        <f aca="false">IFERROR(B51 * LEFT(D51, FIND("x", D51) - 1) / CHOOSE(MATCH(TRIM(MID(D51, FIND("x", D51) + 2, LEN(D51))), {"dia";"semana";"mês";"ano"}, 0), 1, 5, 22, 22*12),0)</f>
        <v>0.737121212121212</v>
      </c>
      <c r="G51" s="55"/>
    </row>
    <row r="52" customFormat="false" ht="33.1" hidden="false" customHeight="false" outlineLevel="0" collapsed="false">
      <c r="A52" s="48" t="s">
        <v>77</v>
      </c>
      <c r="B52" s="49" t="n">
        <v>40.11</v>
      </c>
      <c r="C52" s="53" t="s">
        <v>36</v>
      </c>
      <c r="D52" s="50" t="s">
        <v>51</v>
      </c>
      <c r="E52" s="51" t="n">
        <f aca="false">VLOOKUP(C52,$A$9:$D$21,2,0)</f>
        <v>6560.5</v>
      </c>
      <c r="F52" s="55" t="n">
        <f aca="false">IFERROR(B52 * LEFT(D52, FIND("x", D52) - 1) / CHOOSE(MATCH(TRIM(MID(D52, FIND("x", D52) + 2, LEN(D52))), {"dia";"semana";"mês";"ano"}, 0), 1, 5, 22, 22*12),0)</f>
        <v>0.303863636363636</v>
      </c>
      <c r="G52" s="55"/>
    </row>
    <row r="53" customFormat="false" ht="33.1" hidden="false" customHeight="false" outlineLevel="0" collapsed="false">
      <c r="A53" s="48" t="s">
        <v>78</v>
      </c>
      <c r="B53" s="49" t="n">
        <v>269.05</v>
      </c>
      <c r="C53" s="53" t="s">
        <v>37</v>
      </c>
      <c r="D53" s="50" t="s">
        <v>51</v>
      </c>
      <c r="E53" s="51" t="n">
        <f aca="false">VLOOKUP(C53,$A$9:$D$21,2,0)</f>
        <v>2936.5</v>
      </c>
      <c r="F53" s="55" t="n">
        <f aca="false">IFERROR(B53 * LEFT(D53, FIND("x", D53) - 1) / CHOOSE(MATCH(TRIM(MID(D53, FIND("x", D53) + 2, LEN(D53))), {"dia";"semana";"mês";"ano"}, 0), 1, 5, 22, 22*12),0)</f>
        <v>2.03825757575758</v>
      </c>
      <c r="G53" s="55"/>
    </row>
    <row r="54" customFormat="false" ht="15" hidden="false" customHeight="false" outlineLevel="0" collapsed="false">
      <c r="A54" s="48" t="s">
        <v>79</v>
      </c>
      <c r="B54" s="49" t="n">
        <v>636.12</v>
      </c>
      <c r="C54" s="50" t="s">
        <v>23</v>
      </c>
      <c r="D54" s="50" t="s">
        <v>48</v>
      </c>
      <c r="E54" s="51" t="n">
        <f aca="false">VLOOKUP(C54,$A$9:$D$21,2,0)</f>
        <v>3246</v>
      </c>
      <c r="F54" s="55" t="n">
        <f aca="false">IFERROR(B54 * LEFT(D54, FIND("x", D54) - 1) / CHOOSE(MATCH(TRIM(MID(D54, FIND("x", D54) + 2, LEN(D54))), {"dia";"semana";"mês";"ano"}, 0), 1, 5, 22, 22*12),0)</f>
        <v>636.12</v>
      </c>
      <c r="G54" s="55"/>
    </row>
    <row r="55" customFormat="false" ht="22.05" hidden="false" customHeight="false" outlineLevel="0" collapsed="false">
      <c r="A55" s="48" t="s">
        <v>80</v>
      </c>
      <c r="B55" s="49" t="n">
        <v>412.29</v>
      </c>
      <c r="C55" s="50" t="s">
        <v>25</v>
      </c>
      <c r="D55" s="50" t="s">
        <v>48</v>
      </c>
      <c r="E55" s="51" t="n">
        <f aca="false">VLOOKUP(C55,$A$9:$D$21,2,0)</f>
        <v>1598.4</v>
      </c>
      <c r="F55" s="55" t="n">
        <f aca="false">IFERROR(B55 * LEFT(D55, FIND("x", D55) - 1) / CHOOSE(MATCH(TRIM(MID(D55, FIND("x", D55) + 2, LEN(D55))), {"dia";"semana";"mês";"ano"}, 0), 1, 5, 22, 22*12),0)</f>
        <v>412.29</v>
      </c>
      <c r="G55" s="55"/>
    </row>
    <row r="56" customFormat="false" ht="15" hidden="false" customHeight="false" outlineLevel="0" collapsed="false">
      <c r="A56" s="48" t="s">
        <v>81</v>
      </c>
      <c r="B56" s="49" t="n">
        <v>30.14</v>
      </c>
      <c r="C56" s="50" t="s">
        <v>23</v>
      </c>
      <c r="D56" s="50" t="s">
        <v>48</v>
      </c>
      <c r="E56" s="51" t="n">
        <f aca="false">VLOOKUP(C56,$A$9:$D$21,2,0)</f>
        <v>3246</v>
      </c>
      <c r="F56" s="55" t="n">
        <f aca="false">IFERROR(B56 * LEFT(D56, FIND("x", D56) - 1) / CHOOSE(MATCH(TRIM(MID(D56, FIND("x", D56) + 2, LEN(D56))), {"dia";"semana";"mês";"ano"}, 0), 1, 5, 22, 22*12),0)</f>
        <v>30.14</v>
      </c>
      <c r="G56" s="55"/>
    </row>
    <row r="57" customFormat="false" ht="15" hidden="false" customHeight="false" outlineLevel="0" collapsed="false">
      <c r="A57" s="48" t="s">
        <v>82</v>
      </c>
      <c r="B57" s="49" t="n">
        <v>33</v>
      </c>
      <c r="C57" s="50" t="s">
        <v>23</v>
      </c>
      <c r="D57" s="50" t="s">
        <v>48</v>
      </c>
      <c r="E57" s="51" t="n">
        <f aca="false">VLOOKUP(C57,$A$9:$D$21,2,0)</f>
        <v>3246</v>
      </c>
      <c r="F57" s="55" t="n">
        <f aca="false">IFERROR(B57 * LEFT(D57, FIND("x", D57) - 1) / CHOOSE(MATCH(TRIM(MID(D57, FIND("x", D57) + 2, LEN(D57))), {"dia";"semana";"mês";"ano"}, 0), 1, 5, 22, 22*12),0)</f>
        <v>33</v>
      </c>
      <c r="G57" s="55"/>
    </row>
    <row r="58" customFormat="false" ht="15" hidden="false" customHeight="false" outlineLevel="0" collapsed="false">
      <c r="A58" s="48" t="s">
        <v>83</v>
      </c>
      <c r="B58" s="49" t="n">
        <v>15</v>
      </c>
      <c r="C58" s="50" t="s">
        <v>23</v>
      </c>
      <c r="D58" s="50" t="s">
        <v>48</v>
      </c>
      <c r="E58" s="51" t="n">
        <f aca="false">VLOOKUP(C58,$A$9:$D$21,2,0)</f>
        <v>3246</v>
      </c>
      <c r="F58" s="55" t="n">
        <f aca="false">IFERROR(B58 * LEFT(D58, FIND("x", D58) - 1) / CHOOSE(MATCH(TRIM(MID(D58, FIND("x", D58) + 2, LEN(D58))), {"dia";"semana";"mês";"ano"}, 0), 1, 5, 22, 22*12),0)</f>
        <v>15</v>
      </c>
      <c r="G58" s="55"/>
    </row>
    <row r="59" customFormat="false" ht="15" hidden="false" customHeight="false" outlineLevel="0" collapsed="false">
      <c r="A59" s="48" t="s">
        <v>84</v>
      </c>
      <c r="B59" s="49" t="n">
        <v>54.55</v>
      </c>
      <c r="C59" s="50" t="s">
        <v>23</v>
      </c>
      <c r="D59" s="50" t="s">
        <v>66</v>
      </c>
      <c r="E59" s="51" t="n">
        <f aca="false">VLOOKUP(C59,$A$9:$D$21,2,0)</f>
        <v>3246</v>
      </c>
      <c r="F59" s="55" t="n">
        <f aca="false">IFERROR(B59 * LEFT(D59, FIND("x", D59) - 1) / CHOOSE(MATCH(TRIM(MID(D59, FIND("x", D59) + 2, LEN(D59))), {"dia";"semana";"mês";"ano"}, 0), 1, 5, 22, 22*12),0)</f>
        <v>10.91</v>
      </c>
      <c r="G59" s="55"/>
    </row>
    <row r="60" customFormat="false" ht="15" hidden="false" customHeight="false" outlineLevel="0" collapsed="false">
      <c r="A60" s="48" t="s">
        <v>85</v>
      </c>
      <c r="B60" s="49" t="n">
        <v>37.95</v>
      </c>
      <c r="C60" s="50" t="s">
        <v>23</v>
      </c>
      <c r="D60" s="50" t="s">
        <v>48</v>
      </c>
      <c r="E60" s="51" t="n">
        <f aca="false">VLOOKUP(C60,$A$9:$D$21,2,0)</f>
        <v>3246</v>
      </c>
      <c r="F60" s="55" t="n">
        <f aca="false">IFERROR(B60 * LEFT(D60, FIND("x", D60) - 1) / CHOOSE(MATCH(TRIM(MID(D60, FIND("x", D60) + 2, LEN(D60))), {"dia";"semana";"mês";"ano"}, 0), 1, 5, 22, 22*12),0)</f>
        <v>37.95</v>
      </c>
      <c r="G60" s="55"/>
    </row>
    <row r="61" customFormat="false" ht="33.1" hidden="false" customHeight="false" outlineLevel="0" collapsed="false">
      <c r="A61" s="48" t="s">
        <v>86</v>
      </c>
      <c r="B61" s="49" t="n">
        <v>417.37</v>
      </c>
      <c r="C61" s="53" t="s">
        <v>30</v>
      </c>
      <c r="D61" s="50" t="s">
        <v>55</v>
      </c>
      <c r="E61" s="51" t="n">
        <f aca="false">VLOOKUP(C61,$A$9:$D$21,2,0)</f>
        <v>976.5</v>
      </c>
      <c r="F61" s="55" t="n">
        <f aca="false">IFERROR(B61 * LEFT(D61, FIND("x", D61) - 1) / CHOOSE(MATCH(TRIM(MID(D61, FIND("x", D61) + 2, LEN(D61))), {"dia";"semana";"mês";"ano"}, 0), 1, 5, 22, 22*12),0)</f>
        <v>834.74</v>
      </c>
      <c r="G61" s="55"/>
    </row>
    <row r="62" customFormat="false" ht="15" hidden="false" customHeight="false" outlineLevel="0" collapsed="false">
      <c r="A62" s="48" t="s">
        <v>87</v>
      </c>
      <c r="B62" s="49" t="n">
        <v>121.08</v>
      </c>
      <c r="C62" s="53" t="s">
        <v>31</v>
      </c>
      <c r="D62" s="50" t="s">
        <v>55</v>
      </c>
      <c r="E62" s="51" t="n">
        <f aca="false">VLOOKUP(C62,$A$9:$D$21,2,0)</f>
        <v>359.4</v>
      </c>
      <c r="F62" s="55" t="n">
        <f aca="false">IFERROR(B62 * LEFT(D62, FIND("x", D62) - 1) / CHOOSE(MATCH(TRIM(MID(D62, FIND("x", D62) + 2, LEN(D62))), {"dia";"semana";"mês";"ano"}, 0), 1, 5, 22, 22*12),0)</f>
        <v>242.16</v>
      </c>
      <c r="G62" s="55"/>
    </row>
    <row r="63" customFormat="false" ht="33.1" hidden="false" customHeight="false" outlineLevel="0" collapsed="false">
      <c r="A63" s="48" t="s">
        <v>88</v>
      </c>
      <c r="B63" s="49" t="n">
        <v>847.93</v>
      </c>
      <c r="C63" s="53" t="s">
        <v>36</v>
      </c>
      <c r="D63" s="50" t="s">
        <v>51</v>
      </c>
      <c r="E63" s="51" t="n">
        <f aca="false">VLOOKUP(C63,$A$9:$D$21,2,0)</f>
        <v>6560.5</v>
      </c>
      <c r="F63" s="55" t="n">
        <f aca="false">IFERROR(B63 * LEFT(D63, FIND("x", D63) - 1) / CHOOSE(MATCH(TRIM(MID(D63, FIND("x", D63) + 2, LEN(D63))), {"dia";"semana";"mês";"ano"}, 0), 1, 5, 22, 22*12),0)</f>
        <v>6.42371212121212</v>
      </c>
      <c r="G63" s="55"/>
    </row>
    <row r="64" customFormat="false" ht="33.1" hidden="false" customHeight="false" outlineLevel="0" collapsed="false">
      <c r="A64" s="48" t="s">
        <v>89</v>
      </c>
      <c r="B64" s="49" t="n">
        <v>50.7</v>
      </c>
      <c r="C64" s="53" t="s">
        <v>36</v>
      </c>
      <c r="D64" s="50" t="s">
        <v>51</v>
      </c>
      <c r="E64" s="51" t="n">
        <f aca="false">VLOOKUP(C64,$A$9:$D$21,2,0)</f>
        <v>6560.5</v>
      </c>
      <c r="F64" s="55" t="n">
        <f aca="false">IFERROR(B64 * LEFT(D64, FIND("x", D64) - 1) / CHOOSE(MATCH(TRIM(MID(D64, FIND("x", D64) + 2, LEN(D64))), {"dia";"semana";"mês";"ano"}, 0), 1, 5, 22, 22*12),0)</f>
        <v>0.384090909090909</v>
      </c>
      <c r="G64" s="55"/>
    </row>
    <row r="65" customFormat="false" ht="33.1" hidden="false" customHeight="false" outlineLevel="0" collapsed="false">
      <c r="A65" s="48" t="s">
        <v>90</v>
      </c>
      <c r="B65" s="49" t="n">
        <v>36.2</v>
      </c>
      <c r="C65" s="53" t="s">
        <v>36</v>
      </c>
      <c r="D65" s="50" t="s">
        <v>51</v>
      </c>
      <c r="E65" s="51" t="n">
        <f aca="false">VLOOKUP(C65,$A$9:$D$21,2,0)</f>
        <v>6560.5</v>
      </c>
      <c r="F65" s="55" t="n">
        <f aca="false">IFERROR(B65 * LEFT(D65, FIND("x", D65) - 1) / CHOOSE(MATCH(TRIM(MID(D65, FIND("x", D65) + 2, LEN(D65))), {"dia";"semana";"mês";"ano"}, 0), 1, 5, 22, 22*12),0)</f>
        <v>0.274242424242424</v>
      </c>
      <c r="G65" s="55"/>
    </row>
    <row r="66" customFormat="false" ht="33.1" hidden="false" customHeight="false" outlineLevel="0" collapsed="false">
      <c r="A66" s="48" t="s">
        <v>91</v>
      </c>
      <c r="B66" s="49" t="n">
        <v>131.17</v>
      </c>
      <c r="C66" s="53" t="s">
        <v>36</v>
      </c>
      <c r="D66" s="50" t="s">
        <v>51</v>
      </c>
      <c r="E66" s="51" t="n">
        <f aca="false">VLOOKUP(C66,$A$9:$D$21,2,0)</f>
        <v>6560.5</v>
      </c>
      <c r="F66" s="55" t="n">
        <f aca="false">IFERROR(B66 * LEFT(D66, FIND("x", D66) - 1) / CHOOSE(MATCH(TRIM(MID(D66, FIND("x", D66) + 2, LEN(D66))), {"dia";"semana";"mês";"ano"}, 0), 1, 5, 22, 22*12),0)</f>
        <v>0.993712121212121</v>
      </c>
      <c r="G66" s="55"/>
    </row>
    <row r="67" customFormat="false" ht="33.1" hidden="false" customHeight="false" outlineLevel="0" collapsed="false">
      <c r="A67" s="48" t="s">
        <v>92</v>
      </c>
      <c r="B67" s="49" t="n">
        <v>390.33</v>
      </c>
      <c r="C67" s="53" t="s">
        <v>37</v>
      </c>
      <c r="D67" s="50" t="s">
        <v>51</v>
      </c>
      <c r="E67" s="51" t="n">
        <f aca="false">VLOOKUP(C67,$A$9:$D$21,2,0)</f>
        <v>2936.5</v>
      </c>
      <c r="F67" s="55" t="n">
        <f aca="false">IFERROR(B67 * LEFT(D67, FIND("x", D67) - 1) / CHOOSE(MATCH(TRIM(MID(D67, FIND("x", D67) + 2, LEN(D67))), {"dia";"semana";"mês";"ano"}, 0), 1, 5, 22, 22*12),0)</f>
        <v>2.95704545454545</v>
      </c>
      <c r="G67" s="55"/>
    </row>
    <row r="68" customFormat="false" ht="33.1" hidden="false" customHeight="false" outlineLevel="0" collapsed="false">
      <c r="A68" s="48" t="s">
        <v>93</v>
      </c>
      <c r="B68" s="49" t="n">
        <v>41.76</v>
      </c>
      <c r="C68" s="53" t="s">
        <v>37</v>
      </c>
      <c r="D68" s="50" t="s">
        <v>51</v>
      </c>
      <c r="E68" s="51" t="n">
        <f aca="false">VLOOKUP(C68,$A$9:$D$21,2,0)</f>
        <v>2936.5</v>
      </c>
      <c r="F68" s="55" t="n">
        <f aca="false">IFERROR(B68 * LEFT(D68, FIND("x", D68) - 1) / CHOOSE(MATCH(TRIM(MID(D68, FIND("x", D68) + 2, LEN(D68))), {"dia";"semana";"mês";"ano"}, 0), 1, 5, 22, 22*12),0)</f>
        <v>0.316363636363636</v>
      </c>
      <c r="G68" s="55"/>
    </row>
    <row r="69" customFormat="false" ht="15" hidden="false" customHeight="false" outlineLevel="0" collapsed="false">
      <c r="A69" s="48" t="s">
        <v>94</v>
      </c>
      <c r="B69" s="56" t="n">
        <v>365.43</v>
      </c>
      <c r="C69" s="50" t="s">
        <v>25</v>
      </c>
      <c r="D69" s="50" t="s">
        <v>48</v>
      </c>
      <c r="E69" s="51" t="n">
        <f aca="false">VLOOKUP(C69,$A$9:$D$21,2,0)</f>
        <v>1598.4</v>
      </c>
      <c r="F69" s="55" t="n">
        <f aca="false">IFERROR(B69 * LEFT(D69, FIND("x", D69) - 1) / CHOOSE(MATCH(TRIM(MID(D69, FIND("x", D69) + 2, LEN(D69))), {"dia";"semana";"mês";"ano"}, 0), 1, 5, 22, 22*12),0)</f>
        <v>365.43</v>
      </c>
      <c r="G69" s="55"/>
    </row>
    <row r="70" customFormat="false" ht="15" hidden="false" customHeight="false" outlineLevel="0" collapsed="false">
      <c r="A70" s="48" t="s">
        <v>95</v>
      </c>
      <c r="B70" s="49" t="n">
        <v>607.2</v>
      </c>
      <c r="C70" s="50" t="s">
        <v>29</v>
      </c>
      <c r="D70" s="50" t="s">
        <v>46</v>
      </c>
      <c r="E70" s="51" t="n">
        <f aca="false">VLOOKUP(C70,$A$9:$D$21,2,0)</f>
        <v>607.2</v>
      </c>
      <c r="F70" s="55" t="n">
        <f aca="false">IFERROR(B70 * LEFT(D70, FIND("x", D70) - 1) / CHOOSE(MATCH(TRIM(MID(D70, FIND("x", D70) + 2, LEN(D70))), {"dia";"semana";"mês";"ano"}, 0), 1, 5, 22, 22*12),0)</f>
        <v>242.88</v>
      </c>
      <c r="G70" s="55"/>
    </row>
    <row r="71" customFormat="false" ht="15" hidden="false" customHeight="false" outlineLevel="0" collapsed="false">
      <c r="A71" s="48" t="s">
        <v>96</v>
      </c>
      <c r="B71" s="49" t="n">
        <v>24.3</v>
      </c>
      <c r="C71" s="50" t="s">
        <v>27</v>
      </c>
      <c r="D71" s="50" t="s">
        <v>66</v>
      </c>
      <c r="E71" s="51" t="n">
        <f aca="false">VLOOKUP(C71,$A$9:$D$21,2,0)</f>
        <v>113.5</v>
      </c>
      <c r="F71" s="55" t="n">
        <f aca="false">IFERROR(B71 * LEFT(D71, FIND("x", D71) - 1) / CHOOSE(MATCH(TRIM(MID(D71, FIND("x", D71) + 2, LEN(D71))), {"dia";"semana";"mês";"ano"}, 0), 1, 5, 22, 22*12),0)</f>
        <v>4.86</v>
      </c>
      <c r="G71" s="55"/>
    </row>
    <row r="72" customFormat="false" ht="15" hidden="false" customHeight="false" outlineLevel="0" collapsed="false">
      <c r="A72" s="48" t="s">
        <v>97</v>
      </c>
      <c r="B72" s="49" t="n">
        <v>72.56</v>
      </c>
      <c r="C72" s="50" t="s">
        <v>23</v>
      </c>
      <c r="D72" s="50" t="s">
        <v>48</v>
      </c>
      <c r="E72" s="51" t="n">
        <f aca="false">VLOOKUP(C72,$A$9:$D$21,2,0)</f>
        <v>3246</v>
      </c>
      <c r="F72" s="55" t="n">
        <f aca="false">IFERROR(B72 * LEFT(D72, FIND("x", D72) - 1) / CHOOSE(MATCH(TRIM(MID(D72, FIND("x", D72) + 2, LEN(D72))), {"dia";"semana";"mês";"ano"}, 0), 1, 5, 22, 22*12),0)</f>
        <v>72.56</v>
      </c>
      <c r="G72" s="55"/>
    </row>
    <row r="73" customFormat="false" ht="15" hidden="false" customHeight="false" outlineLevel="0" collapsed="false">
      <c r="A73" s="48" t="s">
        <v>98</v>
      </c>
      <c r="B73" s="56" t="n">
        <v>440.94</v>
      </c>
      <c r="C73" s="50" t="s">
        <v>25</v>
      </c>
      <c r="D73" s="50" t="s">
        <v>48</v>
      </c>
      <c r="E73" s="51" t="n">
        <f aca="false">VLOOKUP(C73,$A$9:$D$21,2,0)</f>
        <v>1598.4</v>
      </c>
      <c r="F73" s="55" t="n">
        <f aca="false">IFERROR(B73 * LEFT(D73, FIND("x", D73) - 1) / CHOOSE(MATCH(TRIM(MID(D73, FIND("x", D73) + 2, LEN(D73))), {"dia";"semana";"mês";"ano"}, 0), 1, 5, 22, 22*12),0)</f>
        <v>440.94</v>
      </c>
      <c r="G73" s="55"/>
    </row>
    <row r="74" customFormat="false" ht="15" hidden="false" customHeight="false" outlineLevel="0" collapsed="false">
      <c r="A74" s="48" t="s">
        <v>99</v>
      </c>
      <c r="B74" s="56" t="n">
        <v>23.8</v>
      </c>
      <c r="C74" s="50" t="s">
        <v>27</v>
      </c>
      <c r="D74" s="50" t="s">
        <v>48</v>
      </c>
      <c r="E74" s="51" t="n">
        <f aca="false">VLOOKUP(C74,$A$9:$D$21,2,0)</f>
        <v>113.5</v>
      </c>
      <c r="F74" s="55" t="n">
        <f aca="false">IFERROR(B74 * LEFT(D74, FIND("x", D74) - 1) / CHOOSE(MATCH(TRIM(MID(D74, FIND("x", D74) + 2, LEN(D74))), {"dia";"semana";"mês";"ano"}, 0), 1, 5, 22, 22*12),0)</f>
        <v>23.8</v>
      </c>
      <c r="G74" s="55"/>
    </row>
    <row r="75" customFormat="false" ht="15" hidden="false" customHeight="false" outlineLevel="0" collapsed="false">
      <c r="A75" s="48" t="s">
        <v>100</v>
      </c>
      <c r="B75" s="56" t="n">
        <v>50.4</v>
      </c>
      <c r="C75" s="50" t="s">
        <v>23</v>
      </c>
      <c r="D75" s="50" t="s">
        <v>48</v>
      </c>
      <c r="E75" s="51" t="n">
        <f aca="false">VLOOKUP(C75,$A$9:$D$21,2,0)</f>
        <v>3246</v>
      </c>
      <c r="F75" s="55" t="n">
        <f aca="false">IFERROR(B75 * LEFT(D75, FIND("x", D75) - 1) / CHOOSE(MATCH(TRIM(MID(D75, FIND("x", D75) + 2, LEN(D75))), {"dia";"semana";"mês";"ano"}, 0), 1, 5, 22, 22*12),0)</f>
        <v>50.4</v>
      </c>
      <c r="G75" s="55"/>
    </row>
    <row r="76" customFormat="false" ht="22.05" hidden="false" customHeight="false" outlineLevel="0" collapsed="false">
      <c r="A76" s="48" t="s">
        <v>101</v>
      </c>
      <c r="B76" s="56" t="n">
        <v>238.9</v>
      </c>
      <c r="C76" s="50" t="s">
        <v>23</v>
      </c>
      <c r="D76" s="50" t="s">
        <v>48</v>
      </c>
      <c r="E76" s="51" t="n">
        <f aca="false">VLOOKUP(C76,$A$9:$D$21,2,0)</f>
        <v>3246</v>
      </c>
      <c r="F76" s="55" t="n">
        <f aca="false">IFERROR(B76 * LEFT(D76, FIND("x", D76) - 1) / CHOOSE(MATCH(TRIM(MID(D76, FIND("x", D76) + 2, LEN(D76))), {"dia";"semana";"mês";"ano"}, 0), 1, 5, 22, 22*12),0)</f>
        <v>238.9</v>
      </c>
      <c r="G76" s="55"/>
    </row>
    <row r="77" customFormat="false" ht="15" hidden="false" customHeight="false" outlineLevel="0" collapsed="false">
      <c r="A77" s="48" t="s">
        <v>102</v>
      </c>
      <c r="B77" s="49" t="n">
        <v>298.14</v>
      </c>
      <c r="C77" s="50" t="s">
        <v>23</v>
      </c>
      <c r="D77" s="50" t="s">
        <v>48</v>
      </c>
      <c r="E77" s="51" t="n">
        <f aca="false">VLOOKUP(C77,$A$9:$D$21,2,0)</f>
        <v>3246</v>
      </c>
      <c r="F77" s="55" t="n">
        <f aca="false">IFERROR(B77 * LEFT(D77, FIND("x", D77) - 1) / CHOOSE(MATCH(TRIM(MID(D77, FIND("x", D77) + 2, LEN(D77))), {"dia";"semana";"mês";"ano"}, 0), 1, 5, 22, 22*12),0)</f>
        <v>298.14</v>
      </c>
      <c r="G77" s="55"/>
    </row>
    <row r="78" customFormat="false" ht="15" hidden="false" customHeight="false" outlineLevel="0" collapsed="false">
      <c r="A78" s="48" t="s">
        <v>103</v>
      </c>
      <c r="B78" s="56" t="n">
        <v>219.8</v>
      </c>
      <c r="C78" s="50" t="s">
        <v>25</v>
      </c>
      <c r="D78" s="50" t="s">
        <v>48</v>
      </c>
      <c r="E78" s="51" t="n">
        <f aca="false">VLOOKUP(C78,$A$9:$D$21,2,0)</f>
        <v>1598.4</v>
      </c>
      <c r="F78" s="55" t="n">
        <f aca="false">IFERROR(B78 * LEFT(D78, FIND("x", D78) - 1) / CHOOSE(MATCH(TRIM(MID(D78, FIND("x", D78) + 2, LEN(D78))), {"dia";"semana";"mês";"ano"}, 0), 1, 5, 22, 22*12),0)</f>
        <v>219.8</v>
      </c>
      <c r="G78" s="55"/>
    </row>
    <row r="79" customFormat="false" ht="15" hidden="false" customHeight="false" outlineLevel="0" collapsed="false">
      <c r="A79" s="48" t="s">
        <v>104</v>
      </c>
      <c r="B79" s="56" t="n">
        <v>331.84</v>
      </c>
      <c r="C79" s="50" t="s">
        <v>23</v>
      </c>
      <c r="D79" s="50" t="s">
        <v>48</v>
      </c>
      <c r="E79" s="51" t="n">
        <f aca="false">VLOOKUP(C79,$A$9:$D$21,2,0)</f>
        <v>3246</v>
      </c>
      <c r="F79" s="55" t="n">
        <f aca="false">IFERROR(B79 * LEFT(D79, FIND("x", D79) - 1) / CHOOSE(MATCH(TRIM(MID(D79, FIND("x", D79) + 2, LEN(D79))), {"dia";"semana";"mês";"ano"}, 0), 1, 5, 22, 22*12),0)</f>
        <v>331.84</v>
      </c>
      <c r="G79" s="55"/>
    </row>
    <row r="80" customFormat="false" ht="15" hidden="false" customHeight="false" outlineLevel="0" collapsed="false">
      <c r="A80" s="57" t="s">
        <v>105</v>
      </c>
      <c r="B80" s="49" t="n">
        <v>67.85</v>
      </c>
      <c r="C80" s="50" t="s">
        <v>23</v>
      </c>
      <c r="D80" s="50" t="s">
        <v>48</v>
      </c>
      <c r="E80" s="51" t="n">
        <f aca="false">VLOOKUP(C80,$A$9:$D$21,2,0)</f>
        <v>3246</v>
      </c>
      <c r="F80" s="55" t="n">
        <f aca="false">IFERROR(B80 * LEFT(D80, FIND("x", D80) - 1) / CHOOSE(MATCH(TRIM(MID(D80, FIND("x", D80) + 2, LEN(D80))), {"dia";"semana";"mês";"ano"}, 0), 1, 5, 22, 22*12),0)</f>
        <v>67.85</v>
      </c>
      <c r="G80" s="55"/>
    </row>
    <row r="81" customFormat="false" ht="15" hidden="false" customHeight="false" outlineLevel="0" collapsed="false">
      <c r="A81" s="48" t="s">
        <v>106</v>
      </c>
      <c r="B81" s="56" t="n">
        <v>170.98</v>
      </c>
      <c r="C81" s="50" t="s">
        <v>23</v>
      </c>
      <c r="D81" s="50" t="s">
        <v>48</v>
      </c>
      <c r="E81" s="51" t="n">
        <f aca="false">VLOOKUP(C81,$A$9:$D$21,2,0)</f>
        <v>3246</v>
      </c>
      <c r="F81" s="55" t="n">
        <f aca="false">IFERROR(B81 * LEFT(D81, FIND("x", D81) - 1) / CHOOSE(MATCH(TRIM(MID(D81, FIND("x", D81) + 2, LEN(D81))), {"dia";"semana";"mês";"ano"}, 0), 1, 5, 22, 22*12),0)</f>
        <v>170.98</v>
      </c>
      <c r="G81" s="55"/>
    </row>
    <row r="82" customFormat="false" ht="15" hidden="false" customHeight="false" outlineLevel="0" collapsed="false">
      <c r="A82" s="48" t="s">
        <v>107</v>
      </c>
      <c r="B82" s="56" t="n">
        <v>47.95</v>
      </c>
      <c r="C82" s="50" t="s">
        <v>23</v>
      </c>
      <c r="D82" s="50" t="s">
        <v>48</v>
      </c>
      <c r="E82" s="51" t="n">
        <f aca="false">VLOOKUP(C82,$A$9:$D$21,2,0)</f>
        <v>3246</v>
      </c>
      <c r="F82" s="55" t="n">
        <f aca="false">IFERROR(B82 * LEFT(D82, FIND("x", D82) - 1) / CHOOSE(MATCH(TRIM(MID(D82, FIND("x", D82) + 2, LEN(D82))), {"dia";"semana";"mês";"ano"}, 0), 1, 5, 22, 22*12),0)</f>
        <v>47.95</v>
      </c>
      <c r="G82" s="55"/>
    </row>
    <row r="83" customFormat="false" ht="33.1" hidden="false" customHeight="false" outlineLevel="0" collapsed="false">
      <c r="A83" s="48" t="s">
        <v>108</v>
      </c>
      <c r="B83" s="49" t="n">
        <v>262.59</v>
      </c>
      <c r="C83" s="53" t="s">
        <v>30</v>
      </c>
      <c r="D83" s="50" t="s">
        <v>55</v>
      </c>
      <c r="E83" s="51" t="n">
        <f aca="false">VLOOKUP(C83,$A$9:$D$21,2,0)</f>
        <v>976.5</v>
      </c>
      <c r="F83" s="55" t="n">
        <f aca="false">IFERROR(B83 * LEFT(D83, FIND("x", D83) - 1) / CHOOSE(MATCH(TRIM(MID(D83, FIND("x", D83) + 2, LEN(D83))), {"dia";"semana";"mês";"ano"}, 0), 1, 5, 22, 22*12),0)</f>
        <v>525.18</v>
      </c>
      <c r="G83" s="55"/>
    </row>
    <row r="84" customFormat="false" ht="15" hidden="false" customHeight="false" outlineLevel="0" collapsed="false">
      <c r="A84" s="48" t="s">
        <v>109</v>
      </c>
      <c r="B84" s="49" t="n">
        <v>66.96</v>
      </c>
      <c r="C84" s="50" t="s">
        <v>23</v>
      </c>
      <c r="D84" s="50" t="s">
        <v>48</v>
      </c>
      <c r="E84" s="51" t="n">
        <f aca="false">VLOOKUP(C84,$A$9:$D$21,2,0)</f>
        <v>3246</v>
      </c>
      <c r="F84" s="55" t="n">
        <f aca="false">IFERROR(B84 * LEFT(D84, FIND("x", D84) - 1) / CHOOSE(MATCH(TRIM(MID(D84, FIND("x", D84) + 2, LEN(D84))), {"dia";"semana";"mês";"ano"}, 0), 1, 5, 22, 22*12),0)</f>
        <v>66.96</v>
      </c>
      <c r="G84" s="55"/>
    </row>
    <row r="85" customFormat="false" ht="15" hidden="false" customHeight="false" outlineLevel="0" collapsed="false">
      <c r="A85" s="48" t="s">
        <v>110</v>
      </c>
      <c r="B85" s="49" t="n">
        <v>138.72</v>
      </c>
      <c r="C85" s="53" t="s">
        <v>31</v>
      </c>
      <c r="D85" s="50" t="s">
        <v>55</v>
      </c>
      <c r="E85" s="51" t="n">
        <f aca="false">VLOOKUP(C85,$A$9:$D$21,2,0)</f>
        <v>359.4</v>
      </c>
      <c r="F85" s="55" t="n">
        <f aca="false">IFERROR(B85 * LEFT(D85, FIND("x", D85) - 1) / CHOOSE(MATCH(TRIM(MID(D85, FIND("x", D85) + 2, LEN(D85))), {"dia";"semana";"mês";"ano"}, 0), 1, 5, 22, 22*12),0)</f>
        <v>277.44</v>
      </c>
      <c r="G85" s="55"/>
    </row>
    <row r="86" customFormat="false" ht="33.1" hidden="false" customHeight="false" outlineLevel="0" collapsed="false">
      <c r="A86" s="48" t="s">
        <v>111</v>
      </c>
      <c r="B86" s="56" t="n">
        <v>998.28</v>
      </c>
      <c r="C86" s="53" t="s">
        <v>36</v>
      </c>
      <c r="D86" s="50" t="s">
        <v>51</v>
      </c>
      <c r="E86" s="51" t="n">
        <f aca="false">VLOOKUP(C86,$A$9:$D$21,2,0)</f>
        <v>6560.5</v>
      </c>
      <c r="F86" s="55" t="n">
        <f aca="false">IFERROR(B86 * LEFT(D86, FIND("x", D86) - 1) / CHOOSE(MATCH(TRIM(MID(D86, FIND("x", D86) + 2, LEN(D86))), {"dia";"semana";"mês";"ano"}, 0), 1, 5, 22, 22*12),0)</f>
        <v>7.56272727272727</v>
      </c>
      <c r="G86" s="55"/>
    </row>
    <row r="87" customFormat="false" ht="33.1" hidden="false" customHeight="false" outlineLevel="0" collapsed="false">
      <c r="A87" s="48" t="s">
        <v>112</v>
      </c>
      <c r="B87" s="56" t="n">
        <v>306.76</v>
      </c>
      <c r="C87" s="53" t="s">
        <v>36</v>
      </c>
      <c r="D87" s="50" t="s">
        <v>51</v>
      </c>
      <c r="E87" s="51" t="n">
        <f aca="false">VLOOKUP(C87,$A$9:$D$21,2,0)</f>
        <v>6560.5</v>
      </c>
      <c r="F87" s="55" t="n">
        <f aca="false">IFERROR(B87 * LEFT(D87, FIND("x", D87) - 1) / CHOOSE(MATCH(TRIM(MID(D87, FIND("x", D87) + 2, LEN(D87))), {"dia";"semana";"mês";"ano"}, 0), 1, 5, 22, 22*12),0)</f>
        <v>2.32393939393939</v>
      </c>
      <c r="G87" s="55"/>
    </row>
    <row r="88" customFormat="false" ht="33.1" hidden="false" customHeight="false" outlineLevel="0" collapsed="false">
      <c r="A88" s="48" t="s">
        <v>113</v>
      </c>
      <c r="B88" s="56" t="n">
        <v>7.67</v>
      </c>
      <c r="C88" s="53" t="s">
        <v>36</v>
      </c>
      <c r="D88" s="50" t="s">
        <v>51</v>
      </c>
      <c r="E88" s="51" t="n">
        <f aca="false">VLOOKUP(C88,$A$9:$D$21,2,0)</f>
        <v>6560.5</v>
      </c>
      <c r="F88" s="55" t="n">
        <f aca="false">IFERROR(B88 * LEFT(D88, FIND("x", D88) - 1) / CHOOSE(MATCH(TRIM(MID(D88, FIND("x", D88) + 2, LEN(D88))), {"dia";"semana";"mês";"ano"}, 0), 1, 5, 22, 22*12),0)</f>
        <v>0.0581060606060606</v>
      </c>
      <c r="G88" s="55"/>
    </row>
    <row r="89" customFormat="false" ht="33.1" hidden="false" customHeight="false" outlineLevel="0" collapsed="false">
      <c r="A89" s="48" t="s">
        <v>114</v>
      </c>
      <c r="B89" s="49" t="n">
        <v>6.57</v>
      </c>
      <c r="C89" s="53" t="s">
        <v>36</v>
      </c>
      <c r="D89" s="50" t="s">
        <v>51</v>
      </c>
      <c r="E89" s="51" t="n">
        <f aca="false">VLOOKUP(C89,$A$9:$D$21,2,0)</f>
        <v>6560.5</v>
      </c>
      <c r="F89" s="55" t="n">
        <f aca="false">IFERROR(B89 * LEFT(D89, FIND("x", D89) - 1) / CHOOSE(MATCH(TRIM(MID(D89, FIND("x", D89) + 2, LEN(D89))), {"dia";"semana";"mês";"ano"}, 0), 1, 5, 22, 22*12),0)</f>
        <v>0.0497727272727273</v>
      </c>
      <c r="G89" s="55"/>
    </row>
    <row r="90" customFormat="false" ht="33.1" hidden="false" customHeight="false" outlineLevel="0" collapsed="false">
      <c r="A90" s="48" t="s">
        <v>115</v>
      </c>
      <c r="B90" s="49" t="n">
        <v>54.02</v>
      </c>
      <c r="C90" s="53" t="s">
        <v>36</v>
      </c>
      <c r="D90" s="50" t="s">
        <v>51</v>
      </c>
      <c r="E90" s="51" t="n">
        <f aca="false">VLOOKUP(C90,$A$9:$D$21,2,0)</f>
        <v>6560.5</v>
      </c>
      <c r="F90" s="55" t="n">
        <f aca="false">IFERROR(B90 * LEFT(D90, FIND("x", D90) - 1) / CHOOSE(MATCH(TRIM(MID(D90, FIND("x", D90) + 2, LEN(D90))), {"dia";"semana";"mês";"ano"}, 0), 1, 5, 22, 22*12),0)</f>
        <v>0.409242424242424</v>
      </c>
      <c r="G90" s="55"/>
    </row>
    <row r="91" customFormat="false" ht="33.1" hidden="false" customHeight="false" outlineLevel="0" collapsed="false">
      <c r="A91" s="48" t="s">
        <v>116</v>
      </c>
      <c r="B91" s="49" t="n">
        <v>24.14</v>
      </c>
      <c r="C91" s="53" t="s">
        <v>36</v>
      </c>
      <c r="D91" s="50" t="s">
        <v>51</v>
      </c>
      <c r="E91" s="51" t="n">
        <f aca="false">VLOOKUP(C91,$A$9:$D$21,2,0)</f>
        <v>6560.5</v>
      </c>
      <c r="F91" s="55" t="n">
        <f aca="false">IFERROR(B91 * LEFT(D91, FIND("x", D91) - 1) / CHOOSE(MATCH(TRIM(MID(D91, FIND("x", D91) + 2, LEN(D91))), {"dia";"semana";"mês";"ano"}, 0), 1, 5, 22, 22*12),0)</f>
        <v>0.182878787878788</v>
      </c>
      <c r="G91" s="55"/>
    </row>
    <row r="92" customFormat="false" ht="33.1" hidden="false" customHeight="false" outlineLevel="0" collapsed="false">
      <c r="A92" s="48" t="s">
        <v>117</v>
      </c>
      <c r="B92" s="49" t="n">
        <v>486.36</v>
      </c>
      <c r="C92" s="53" t="s">
        <v>37</v>
      </c>
      <c r="D92" s="50" t="s">
        <v>51</v>
      </c>
      <c r="E92" s="51" t="n">
        <f aca="false">VLOOKUP(C92,$A$9:$D$21,2,0)</f>
        <v>2936.5</v>
      </c>
      <c r="F92" s="55" t="n">
        <f aca="false">IFERROR(B92 * LEFT(D92, FIND("x", D92) - 1) / CHOOSE(MATCH(TRIM(MID(D92, FIND("x", D92) + 2, LEN(D92))), {"dia";"semana";"mês";"ano"}, 0), 1, 5, 22, 22*12),0)</f>
        <v>3.68454545454545</v>
      </c>
      <c r="G92" s="55"/>
    </row>
    <row r="93" customFormat="false" ht="33.1" hidden="false" customHeight="false" outlineLevel="0" collapsed="false">
      <c r="A93" s="48" t="s">
        <v>118</v>
      </c>
      <c r="B93" s="49" t="n">
        <v>33.3</v>
      </c>
      <c r="C93" s="53" t="s">
        <v>37</v>
      </c>
      <c r="D93" s="50" t="s">
        <v>51</v>
      </c>
      <c r="E93" s="51" t="n">
        <f aca="false">VLOOKUP(C93,$A$9:$D$21,2,0)</f>
        <v>2936.5</v>
      </c>
      <c r="F93" s="55" t="n">
        <f aca="false">IFERROR(B93 * LEFT(D93, FIND("x", D93) - 1) / CHOOSE(MATCH(TRIM(MID(D93, FIND("x", D93) + 2, LEN(D93))), {"dia";"semana";"mês";"ano"}, 0), 1, 5, 22, 22*12),0)</f>
        <v>0.252272727272727</v>
      </c>
      <c r="G93" s="55"/>
    </row>
    <row r="94" customFormat="false" ht="15" hidden="false" customHeight="false" outlineLevel="0" collapsed="false">
      <c r="A94" s="48" t="s">
        <v>119</v>
      </c>
      <c r="B94" s="56" t="n">
        <v>14.4</v>
      </c>
      <c r="C94" s="50" t="s">
        <v>23</v>
      </c>
      <c r="D94" s="50" t="s">
        <v>66</v>
      </c>
      <c r="E94" s="51" t="n">
        <f aca="false">VLOOKUP(C94,$A$9:$D$21,2,0)</f>
        <v>3246</v>
      </c>
      <c r="F94" s="55" t="n">
        <f aca="false">IFERROR(B94 * LEFT(D94, FIND("x", D94) - 1) / CHOOSE(MATCH(TRIM(MID(D94, FIND("x", D94) + 2, LEN(D94))), {"dia";"semana";"mês";"ano"}, 0), 1, 5, 22, 22*12),0)</f>
        <v>2.88</v>
      </c>
      <c r="G94" s="55"/>
    </row>
    <row r="95" customFormat="false" ht="22.05" hidden="false" customHeight="false" outlineLevel="0" collapsed="false">
      <c r="A95" s="48" t="s">
        <v>120</v>
      </c>
      <c r="B95" s="56" t="n">
        <v>61.4</v>
      </c>
      <c r="C95" s="50" t="s">
        <v>23</v>
      </c>
      <c r="D95" s="50" t="s">
        <v>48</v>
      </c>
      <c r="E95" s="51" t="n">
        <f aca="false">VLOOKUP(C95,$A$9:$D$21,2,0)</f>
        <v>3246</v>
      </c>
      <c r="F95" s="55" t="n">
        <f aca="false">IFERROR(B95 * LEFT(D95, FIND("x", D95) - 1) / CHOOSE(MATCH(TRIM(MID(D95, FIND("x", D95) + 2, LEN(D95))), {"dia";"semana";"mês";"ano"}, 0), 1, 5, 22, 22*12),0)</f>
        <v>61.4</v>
      </c>
      <c r="G95" s="55"/>
    </row>
    <row r="96" customFormat="false" ht="15" hidden="false" customHeight="false" outlineLevel="0" collapsed="false">
      <c r="A96" s="48" t="s">
        <v>121</v>
      </c>
      <c r="B96" s="56" t="n">
        <v>58.56</v>
      </c>
      <c r="C96" s="50" t="s">
        <v>23</v>
      </c>
      <c r="D96" s="50" t="s">
        <v>48</v>
      </c>
      <c r="E96" s="51" t="n">
        <f aca="false">VLOOKUP(C96,$A$9:$D$21,2,0)</f>
        <v>3246</v>
      </c>
      <c r="F96" s="55" t="n">
        <f aca="false">IFERROR(B96 * LEFT(D96, FIND("x", D96) - 1) / CHOOSE(MATCH(TRIM(MID(D96, FIND("x", D96) + 2, LEN(D96))), {"dia";"semana";"mês";"ano"}, 0), 1, 5, 22, 22*12),0)</f>
        <v>58.56</v>
      </c>
      <c r="G96" s="55"/>
    </row>
    <row r="97" customFormat="false" ht="33.1" hidden="false" customHeight="false" outlineLevel="0" collapsed="false">
      <c r="A97" s="48" t="s">
        <v>122</v>
      </c>
      <c r="B97" s="56" t="n">
        <v>44.12</v>
      </c>
      <c r="C97" s="53" t="s">
        <v>36</v>
      </c>
      <c r="D97" s="50" t="s">
        <v>51</v>
      </c>
      <c r="E97" s="51" t="n">
        <f aca="false">VLOOKUP(C97,$A$9:$D$21,2,0)</f>
        <v>6560.5</v>
      </c>
      <c r="F97" s="55" t="n">
        <f aca="false">IFERROR(B97 * LEFT(D97, FIND("x", D97) - 1) / CHOOSE(MATCH(TRIM(MID(D97, FIND("x", D97) + 2, LEN(D97))), {"dia";"semana";"mês";"ano"}, 0), 1, 5, 22, 22*12),0)</f>
        <v>0.334242424242424</v>
      </c>
      <c r="G97" s="55"/>
    </row>
    <row r="98" customFormat="false" ht="33.1" hidden="false" customHeight="false" outlineLevel="0" collapsed="false">
      <c r="A98" s="48" t="s">
        <v>123</v>
      </c>
      <c r="B98" s="56" t="n">
        <v>214.39</v>
      </c>
      <c r="C98" s="53" t="s">
        <v>37</v>
      </c>
      <c r="D98" s="50" t="s">
        <v>51</v>
      </c>
      <c r="E98" s="51" t="n">
        <f aca="false">VLOOKUP(C98,$A$9:$D$21,2,0)</f>
        <v>2936.5</v>
      </c>
      <c r="F98" s="55" t="n">
        <f aca="false">IFERROR(B98 * LEFT(D98, FIND("x", D98) - 1) / CHOOSE(MATCH(TRIM(MID(D98, FIND("x", D98) + 2, LEN(D98))), {"dia";"semana";"mês";"ano"}, 0), 1, 5, 22, 22*12),0)</f>
        <v>1.62416666666667</v>
      </c>
      <c r="G98" s="55"/>
    </row>
    <row r="99" customFormat="false" ht="33.1" hidden="false" customHeight="false" outlineLevel="0" collapsed="false">
      <c r="A99" s="48" t="s">
        <v>124</v>
      </c>
      <c r="B99" s="49" t="n">
        <v>1096.4</v>
      </c>
      <c r="C99" s="53" t="s">
        <v>36</v>
      </c>
      <c r="D99" s="50" t="s">
        <v>51</v>
      </c>
      <c r="E99" s="51" t="n">
        <f aca="false">VLOOKUP(C99,$A$9:$D$21,2,0)</f>
        <v>6560.5</v>
      </c>
      <c r="F99" s="55" t="n">
        <f aca="false">IFERROR(B99 * LEFT(D99, FIND("x", D99) - 1) / CHOOSE(MATCH(TRIM(MID(D99, FIND("x", D99) + 2, LEN(D99))), {"dia";"semana";"mês";"ano"}, 0), 1, 5, 22, 22*12),0)</f>
        <v>8.30606060606061</v>
      </c>
      <c r="G99" s="55"/>
    </row>
    <row r="100" customFormat="false" ht="33.1" hidden="false" customHeight="false" outlineLevel="0" collapsed="false">
      <c r="A100" s="48" t="s">
        <v>125</v>
      </c>
      <c r="B100" s="49" t="n">
        <v>135.3</v>
      </c>
      <c r="C100" s="53" t="s">
        <v>36</v>
      </c>
      <c r="D100" s="50" t="s">
        <v>51</v>
      </c>
      <c r="E100" s="51" t="n">
        <f aca="false">VLOOKUP(C100,$A$9:$D$21,2,0)</f>
        <v>6560.5</v>
      </c>
      <c r="F100" s="55" t="n">
        <f aca="false">IFERROR(B100 * LEFT(D100, FIND("x", D100) - 1) / CHOOSE(MATCH(TRIM(MID(D100, FIND("x", D100) + 2, LEN(D100))), {"dia";"semana";"mês";"ano"}, 0), 1, 5, 22, 22*12),0)</f>
        <v>1.025</v>
      </c>
      <c r="G100" s="55"/>
    </row>
    <row r="101" customFormat="false" ht="33.1" hidden="false" customHeight="false" outlineLevel="0" collapsed="false">
      <c r="A101" s="48" t="s">
        <v>126</v>
      </c>
      <c r="B101" s="49" t="n">
        <v>1096.4</v>
      </c>
      <c r="C101" s="53" t="s">
        <v>37</v>
      </c>
      <c r="D101" s="50" t="s">
        <v>51</v>
      </c>
      <c r="E101" s="51" t="n">
        <f aca="false">VLOOKUP(C101,$A$9:$D$21,2,0)</f>
        <v>2936.5</v>
      </c>
      <c r="F101" s="55" t="n">
        <f aca="false">IFERROR(B101 * LEFT(D101, FIND("x", D101) - 1) / CHOOSE(MATCH(TRIM(MID(D101, FIND("x", D101) + 2, LEN(D101))), {"dia";"semana";"mês";"ano"}, 0), 1, 5, 22, 22*12),0)</f>
        <v>8.30606060606061</v>
      </c>
      <c r="G101" s="55"/>
    </row>
    <row r="102" customFormat="false" ht="33.1" hidden="false" customHeight="false" outlineLevel="0" collapsed="false">
      <c r="A102" s="48" t="s">
        <v>127</v>
      </c>
      <c r="B102" s="49" t="n">
        <v>135.3</v>
      </c>
      <c r="C102" s="53" t="s">
        <v>37</v>
      </c>
      <c r="D102" s="50" t="s">
        <v>51</v>
      </c>
      <c r="E102" s="51" t="n">
        <f aca="false">VLOOKUP(C102,$A$9:$D$21,2,0)</f>
        <v>2936.5</v>
      </c>
      <c r="F102" s="55" t="n">
        <f aca="false">IFERROR(B102 * LEFT(D102, FIND("x", D102) - 1) / CHOOSE(MATCH(TRIM(MID(D102, FIND("x", D102) + 2, LEN(D102))), {"dia";"semana";"mês";"ano"}, 0), 1, 5, 22, 22*12),0)</f>
        <v>1.025</v>
      </c>
      <c r="G102" s="55"/>
    </row>
    <row r="103" customFormat="false" ht="33.1" hidden="false" customHeight="false" outlineLevel="0" collapsed="false">
      <c r="A103" s="48" t="s">
        <v>128</v>
      </c>
      <c r="B103" s="49" t="n">
        <v>594.52</v>
      </c>
      <c r="C103" s="53" t="s">
        <v>32</v>
      </c>
      <c r="D103" s="50" t="s">
        <v>46</v>
      </c>
      <c r="E103" s="51" t="n">
        <f aca="false">VLOOKUP(C103,$A$9:$D$21,2,0)</f>
        <v>695.5</v>
      </c>
      <c r="F103" s="55" t="n">
        <f aca="false">IFERROR(B103 * LEFT(D103, FIND("x", D103) - 1) / CHOOSE(MATCH(TRIM(MID(D103, FIND("x", D103) + 2, LEN(D103))), {"dia";"semana";"mês";"ano"}, 0), 1, 5, 22, 22*12),0)</f>
        <v>237.808</v>
      </c>
      <c r="G103" s="55"/>
    </row>
    <row r="104" customFormat="false" ht="33.1" hidden="false" customHeight="false" outlineLevel="0" collapsed="false">
      <c r="A104" s="48" t="s">
        <v>129</v>
      </c>
      <c r="B104" s="49" t="n">
        <v>101</v>
      </c>
      <c r="C104" s="53" t="s">
        <v>32</v>
      </c>
      <c r="D104" s="50" t="s">
        <v>48</v>
      </c>
      <c r="E104" s="51" t="n">
        <f aca="false">VLOOKUP(C104,$A$9:$D$21,2,0)</f>
        <v>695.5</v>
      </c>
      <c r="F104" s="55" t="n">
        <f aca="false">IFERROR(B104 * LEFT(D104, FIND("x", D104) - 1) / CHOOSE(MATCH(TRIM(MID(D104, FIND("x", D104) + 2, LEN(D104))), {"dia";"semana";"mês";"ano"}, 0), 1, 5, 22, 22*12),0)</f>
        <v>101</v>
      </c>
      <c r="G104" s="55"/>
    </row>
    <row r="105" customFormat="false" ht="22.05" hidden="false" customHeight="false" outlineLevel="0" collapsed="false">
      <c r="A105" s="48" t="s">
        <v>130</v>
      </c>
      <c r="B105" s="49" t="n">
        <v>291.5</v>
      </c>
      <c r="C105" s="53" t="s">
        <v>33</v>
      </c>
      <c r="D105" s="50" t="s">
        <v>66</v>
      </c>
      <c r="E105" s="51" t="n">
        <f aca="false">VLOOKUP(C105,$A$9:$D$21,2,0)</f>
        <v>1168.5</v>
      </c>
      <c r="F105" s="55" t="n">
        <f aca="false">IFERROR(B105 * LEFT(D105, FIND("x", D105) - 1) / CHOOSE(MATCH(TRIM(MID(D105, FIND("x", D105) + 2, LEN(D105))), {"dia";"semana";"mês";"ano"}, 0), 1, 5, 22, 22*12),0)</f>
        <v>58.3</v>
      </c>
      <c r="G105" s="55"/>
    </row>
    <row r="106" customFormat="false" ht="22.05" hidden="false" customHeight="false" outlineLevel="0" collapsed="false">
      <c r="A106" s="48" t="s">
        <v>131</v>
      </c>
      <c r="B106" s="49" t="n">
        <v>877.05</v>
      </c>
      <c r="C106" s="53" t="s">
        <v>33</v>
      </c>
      <c r="D106" s="50" t="s">
        <v>46</v>
      </c>
      <c r="E106" s="51" t="n">
        <f aca="false">VLOOKUP(C106,$A$9:$D$21,2,0)</f>
        <v>1168.5</v>
      </c>
      <c r="F106" s="55" t="n">
        <f aca="false">IFERROR(B106 * LEFT(D106, FIND("x", D106) - 1) / CHOOSE(MATCH(TRIM(MID(D106, FIND("x", D106) + 2, LEN(D106))), {"dia";"semana";"mês";"ano"}, 0), 1, 5, 22, 22*12),0)</f>
        <v>350.82</v>
      </c>
      <c r="G106" s="55"/>
    </row>
    <row r="107" customFormat="false" ht="33.1" hidden="false" customHeight="false" outlineLevel="0" collapsed="false">
      <c r="A107" s="48" t="s">
        <v>132</v>
      </c>
      <c r="B107" s="49" t="n">
        <v>16000</v>
      </c>
      <c r="C107" s="53" t="s">
        <v>34</v>
      </c>
      <c r="D107" s="50" t="s">
        <v>133</v>
      </c>
      <c r="E107" s="51" t="n">
        <f aca="false">VLOOKUP(C107,$A$9:$D$21,2,0)</f>
        <v>16000</v>
      </c>
      <c r="F107" s="55" t="n">
        <f aca="false">IFERROR(B107 * LEFT(D107, FIND("x", D107) - 1) / CHOOSE(MATCH(TRIM(MID(D107, FIND("x", D107) + 2, LEN(D107))), {"dia";"semana";"mês";"ano"}, 0), 1, 5, 22, 22*12),0)</f>
        <v>1454.54545454545</v>
      </c>
      <c r="G107" s="55"/>
    </row>
    <row r="108" customFormat="false" ht="33.1" hidden="false" customHeight="false" outlineLevel="0" collapsed="false">
      <c r="A108" s="48" t="s">
        <v>134</v>
      </c>
      <c r="B108" s="49" t="n">
        <v>700</v>
      </c>
      <c r="C108" s="53" t="s">
        <v>35</v>
      </c>
      <c r="D108" s="50" t="s">
        <v>66</v>
      </c>
      <c r="E108" s="51" t="n">
        <f aca="false">VLOOKUP(C108,$A$9:$D$21,2,0)</f>
        <v>700</v>
      </c>
      <c r="F108" s="55" t="n">
        <f aca="false">IFERROR(B108 * LEFT(D108, FIND("x", D108) - 1) / CHOOSE(MATCH(TRIM(MID(D108, FIND("x", D108) + 2, LEN(D108))), {"dia";"semana";"mês";"ano"}, 0), 1, 5, 22, 22*12),0)</f>
        <v>140</v>
      </c>
      <c r="G108" s="55"/>
    </row>
  </sheetData>
  <mergeCells count="89">
    <mergeCell ref="A1:G3"/>
    <mergeCell ref="A4:G4"/>
    <mergeCell ref="A6:G6"/>
    <mergeCell ref="F8:G8"/>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s>
  <printOptions headings="false" gridLines="false" gridLinesSet="true" horizontalCentered="false" verticalCentered="false"/>
  <pageMargins left="0.7875" right="0.7875" top="0" bottom="0" header="0.511811023622047" footer="0.511811023622047"/>
  <pageSetup paperSize="9" scale="5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0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44.29"/>
    <col collapsed="false" customWidth="true" hidden="false" outlineLevel="0" max="2" min="2" style="1" width="12.43"/>
    <col collapsed="false" customWidth="true" hidden="false" outlineLevel="0" max="3" min="3" style="1" width="16.71"/>
    <col collapsed="false" customWidth="true" hidden="false" outlineLevel="0" max="6" min="4" style="1" width="21"/>
    <col collapsed="false" customWidth="true" hidden="false" outlineLevel="0" max="7" min="7" style="1" width="16.84"/>
    <col collapsed="false" customWidth="true" hidden="false" outlineLevel="0" max="8" min="8" style="1" width="13.71"/>
    <col collapsed="false" customWidth="true" hidden="false" outlineLevel="0" max="9" min="9" style="1" width="13.43"/>
    <col collapsed="false" customWidth="true" hidden="false" outlineLevel="0" max="10" min="10" style="1" width="14"/>
    <col collapsed="false" customWidth="true" hidden="false" outlineLevel="0" max="11" min="11" style="1" width="17.43"/>
    <col collapsed="false" customWidth="true" hidden="false" outlineLevel="0" max="26" min="12" style="1" width="8.71"/>
  </cols>
  <sheetData>
    <row r="1" customFormat="false" ht="15" hidden="false" customHeight="true" outlineLevel="0" collapsed="false">
      <c r="A1" s="2" t="s">
        <v>14</v>
      </c>
      <c r="B1" s="2"/>
      <c r="C1" s="2"/>
      <c r="D1" s="2"/>
      <c r="E1" s="2"/>
      <c r="F1" s="2"/>
      <c r="G1" s="2"/>
      <c r="H1" s="2"/>
      <c r="I1" s="2"/>
      <c r="J1" s="2"/>
      <c r="K1" s="2"/>
    </row>
    <row r="2" customFormat="false" ht="15" hidden="false" customHeight="true" outlineLevel="0" collapsed="false">
      <c r="A2" s="2"/>
      <c r="B2" s="2"/>
      <c r="C2" s="2"/>
      <c r="D2" s="2"/>
      <c r="E2" s="2"/>
      <c r="F2" s="2"/>
      <c r="G2" s="2"/>
      <c r="H2" s="2"/>
      <c r="I2" s="2"/>
      <c r="J2" s="2"/>
      <c r="K2" s="2"/>
    </row>
    <row r="3" customFormat="false" ht="34.5" hidden="false" customHeight="true" outlineLevel="0" collapsed="false">
      <c r="A3" s="2"/>
      <c r="B3" s="2"/>
      <c r="C3" s="2"/>
      <c r="D3" s="2"/>
      <c r="E3" s="2"/>
      <c r="F3" s="2"/>
      <c r="G3" s="2"/>
      <c r="H3" s="2"/>
      <c r="I3" s="2"/>
      <c r="J3" s="2"/>
      <c r="K3" s="2"/>
    </row>
    <row r="4" customFormat="false" ht="15" hidden="false" customHeight="true" outlineLevel="0" collapsed="false">
      <c r="A4" s="8" t="s">
        <v>15</v>
      </c>
      <c r="B4" s="8"/>
      <c r="C4" s="8"/>
      <c r="D4" s="8"/>
      <c r="E4" s="8"/>
      <c r="F4" s="8"/>
      <c r="G4" s="8"/>
      <c r="H4" s="8"/>
      <c r="I4" s="8"/>
      <c r="J4" s="8"/>
      <c r="K4" s="8"/>
    </row>
    <row r="5" customFormat="false" ht="15" hidden="false" customHeight="true" outlineLevel="0" collapsed="false">
      <c r="A5" s="13"/>
      <c r="B5" s="58"/>
      <c r="C5" s="58"/>
      <c r="D5" s="58"/>
      <c r="E5" s="58"/>
      <c r="F5" s="58"/>
      <c r="G5" s="58"/>
      <c r="H5" s="58"/>
      <c r="I5" s="58"/>
      <c r="J5" s="58"/>
      <c r="K5" s="58"/>
    </row>
    <row r="6" customFormat="false" ht="18" hidden="false" customHeight="true" outlineLevel="0" collapsed="false">
      <c r="A6" s="59" t="s">
        <v>135</v>
      </c>
      <c r="B6" s="59"/>
      <c r="C6" s="59"/>
      <c r="D6" s="59"/>
      <c r="E6" s="59"/>
      <c r="F6" s="59"/>
      <c r="G6" s="59"/>
      <c r="H6" s="59"/>
      <c r="I6" s="59"/>
      <c r="J6" s="59"/>
      <c r="K6" s="59"/>
    </row>
    <row r="7" customFormat="false" ht="20.25" hidden="false" customHeight="true" outlineLevel="0" collapsed="false">
      <c r="A7" s="32" t="s">
        <v>136</v>
      </c>
      <c r="B7" s="32" t="s">
        <v>137</v>
      </c>
      <c r="C7" s="32" t="s">
        <v>138</v>
      </c>
      <c r="D7" s="60" t="s">
        <v>139</v>
      </c>
      <c r="E7" s="60" t="s">
        <v>140</v>
      </c>
      <c r="F7" s="60" t="s">
        <v>141</v>
      </c>
      <c r="G7" s="61" t="s">
        <v>142</v>
      </c>
      <c r="H7" s="32" t="s">
        <v>143</v>
      </c>
      <c r="I7" s="32" t="s">
        <v>144</v>
      </c>
      <c r="J7" s="32"/>
      <c r="K7" s="32"/>
    </row>
    <row r="8" customFormat="false" ht="21.65" hidden="false" customHeight="false" outlineLevel="0" collapsed="false">
      <c r="A8" s="32"/>
      <c r="B8" s="32"/>
      <c r="C8" s="32"/>
      <c r="D8" s="62" t="s">
        <v>145</v>
      </c>
      <c r="E8" s="32" t="s">
        <v>146</v>
      </c>
      <c r="F8" s="32" t="s">
        <v>147</v>
      </c>
      <c r="G8" s="61"/>
      <c r="H8" s="61"/>
      <c r="I8" s="32" t="s">
        <v>26</v>
      </c>
      <c r="J8" s="32" t="s">
        <v>148</v>
      </c>
      <c r="K8" s="32" t="s">
        <v>24</v>
      </c>
    </row>
    <row r="9" customFormat="false" ht="15" hidden="false" customHeight="false" outlineLevel="0" collapsed="false">
      <c r="A9" s="7" t="s">
        <v>23</v>
      </c>
      <c r="B9" s="63" t="n">
        <f aca="false">'Planilha de Produtividade'!C10</f>
        <v>3644.21</v>
      </c>
      <c r="C9" s="64" t="n">
        <f aca="false">'Planilha de Produtividade'!D10</f>
        <v>2000</v>
      </c>
      <c r="D9" s="65" t="n">
        <f aca="false">1/(7*C9)</f>
        <v>7.14285714285714E-005</v>
      </c>
      <c r="E9" s="65" t="n">
        <f aca="false">(1/C9)-D9</f>
        <v>0.000428571428571429</v>
      </c>
      <c r="F9" s="65"/>
      <c r="G9" s="66" t="n">
        <f aca="false">(D9*'Encarregado Servente'!$C$152+(E9*Servente!$C$152)+(F9*Jardineiro!$C$152))</f>
        <v>2.40829727123993</v>
      </c>
      <c r="H9" s="66" t="n">
        <f aca="false">TRUNC(B9*G9,2)</f>
        <v>8776.34</v>
      </c>
      <c r="I9" s="67" t="n">
        <f aca="false">B9*D9</f>
        <v>0.260300714285714</v>
      </c>
      <c r="J9" s="68" t="n">
        <f aca="false">B9*E9</f>
        <v>1.56180428571429</v>
      </c>
      <c r="K9" s="68" t="n">
        <f aca="false">B9*F9</f>
        <v>0</v>
      </c>
    </row>
    <row r="10" customFormat="false" ht="15" hidden="false" customHeight="false" outlineLevel="0" collapsed="false">
      <c r="A10" s="7" t="s">
        <v>25</v>
      </c>
      <c r="B10" s="63" t="n">
        <f aca="false">'Planilha de Produtividade'!C11</f>
        <v>1502.46</v>
      </c>
      <c r="C10" s="69" t="n">
        <f aca="false">'Planilha de Produtividade'!D11</f>
        <v>1062.819</v>
      </c>
      <c r="D10" s="65" t="n">
        <f aca="false">1/(7*C10)</f>
        <v>0.000134413425858159</v>
      </c>
      <c r="E10" s="65" t="n">
        <f aca="false">(1/C10)-D10</f>
        <v>0.000806480555148955</v>
      </c>
      <c r="F10" s="65"/>
      <c r="G10" s="66" t="n">
        <f aca="false">(D10*'Encarregado Servente'!$C$152+(E10*Servente!$C$152)+(F10*Jardineiro!$C$152))</f>
        <v>4.53190481397101</v>
      </c>
      <c r="H10" s="66" t="n">
        <f aca="false">TRUNC(B10*G10,2)</f>
        <v>6809</v>
      </c>
      <c r="I10" s="67" t="n">
        <f aca="false">B10*D10</f>
        <v>0.20195079581485</v>
      </c>
      <c r="J10" s="68" t="n">
        <f aca="false">B10*E10</f>
        <v>1.2117047748891</v>
      </c>
      <c r="K10" s="68" t="n">
        <f aca="false">B10*F10</f>
        <v>0</v>
      </c>
    </row>
    <row r="11" customFormat="false" ht="15" hidden="false" customHeight="false" outlineLevel="0" collapsed="false">
      <c r="A11" s="7" t="s">
        <v>27</v>
      </c>
      <c r="B11" s="63" t="n">
        <f aca="false">'Planilha de Produtividade'!C12</f>
        <v>41.74</v>
      </c>
      <c r="C11" s="64" t="n">
        <f aca="false">'Planilha de Produtividade'!D12</f>
        <v>2500</v>
      </c>
      <c r="D11" s="65" t="n">
        <f aca="false">1/(7*C11)</f>
        <v>5.71428571428571E-005</v>
      </c>
      <c r="E11" s="65" t="n">
        <f aca="false">(1/C11)-D11</f>
        <v>0.000342857142857143</v>
      </c>
      <c r="F11" s="65"/>
      <c r="G11" s="66" t="n">
        <f aca="false">(D11*'Encarregado Servente'!$C$152+(E11*Servente!$C$152)+(F11*Jardineiro!$C$152))</f>
        <v>1.92663781699194</v>
      </c>
      <c r="H11" s="66" t="n">
        <f aca="false">TRUNC(B11*G11,2)</f>
        <v>80.41</v>
      </c>
      <c r="I11" s="67" t="n">
        <f aca="false">B11*D11</f>
        <v>0.00238514285714286</v>
      </c>
      <c r="J11" s="68" t="n">
        <f aca="false">B11*E11</f>
        <v>0.0143108571428571</v>
      </c>
      <c r="K11" s="68" t="n">
        <f aca="false">B11*F11</f>
        <v>0</v>
      </c>
    </row>
    <row r="12" customFormat="false" ht="15" hidden="false" customHeight="false" outlineLevel="0" collapsed="false">
      <c r="A12" s="7" t="s">
        <v>29</v>
      </c>
      <c r="B12" s="63" t="n">
        <f aca="false">'Planilha de Produtividade'!C13</f>
        <v>242.88</v>
      </c>
      <c r="C12" s="64" t="n">
        <f aca="false">'Planilha de Produtividade'!D13</f>
        <v>1800</v>
      </c>
      <c r="D12" s="65" t="n">
        <f aca="false">1/(7*C12)</f>
        <v>7.93650793650794E-005</v>
      </c>
      <c r="E12" s="65" t="n">
        <f aca="false">(1/C12)-D12</f>
        <v>0.000476190476190476</v>
      </c>
      <c r="F12" s="65"/>
      <c r="G12" s="66" t="n">
        <f aca="false">(D12*'Encarregado Servente'!$C$152+(E12*Servente!$C$152)+(F12*Jardineiro!$C$152))</f>
        <v>2.67588585693325</v>
      </c>
      <c r="H12" s="66" t="n">
        <f aca="false">TRUNC(B12*G12,2)</f>
        <v>649.91</v>
      </c>
      <c r="I12" s="67" t="n">
        <f aca="false">B12*D12</f>
        <v>0.0192761904761905</v>
      </c>
      <c r="J12" s="68" t="n">
        <f aca="false">B12*E12</f>
        <v>0.115657142857143</v>
      </c>
      <c r="K12" s="68" t="n">
        <f aca="false">B12*F12</f>
        <v>0</v>
      </c>
    </row>
    <row r="13" customFormat="false" ht="24.05" hidden="false" customHeight="false" outlineLevel="0" collapsed="false">
      <c r="A13" s="7" t="s">
        <v>30</v>
      </c>
      <c r="B13" s="63" t="n">
        <f aca="false">'Planilha de Produtividade'!C14</f>
        <v>1656.48</v>
      </c>
      <c r="C13" s="64" t="n">
        <f aca="false">'Planilha de Produtividade'!D14</f>
        <v>2000</v>
      </c>
      <c r="D13" s="65" t="n">
        <f aca="false">1/(7*C13)</f>
        <v>7.14285714285714E-005</v>
      </c>
      <c r="E13" s="65" t="n">
        <f aca="false">(1/C13)-D13</f>
        <v>0.000428571428571429</v>
      </c>
      <c r="F13" s="65"/>
      <c r="G13" s="66" t="n">
        <f aca="false">(D13*'Encarregado Servente'!$C$152+(E13*Servente!$C$152)+(F13*Jardineiro!$C$152))</f>
        <v>2.40829727123993</v>
      </c>
      <c r="H13" s="66" t="n">
        <f aca="false">TRUNC(B13*G13,2)</f>
        <v>3989.29</v>
      </c>
      <c r="I13" s="67" t="n">
        <f aca="false">B13*D13</f>
        <v>0.11832</v>
      </c>
      <c r="J13" s="68" t="n">
        <f aca="false">B13*E13</f>
        <v>0.70992</v>
      </c>
      <c r="K13" s="68" t="n">
        <f aca="false">B13*F13</f>
        <v>0</v>
      </c>
    </row>
    <row r="14" customFormat="false" ht="15" hidden="false" customHeight="false" outlineLevel="0" collapsed="false">
      <c r="A14" s="7" t="s">
        <v>31</v>
      </c>
      <c r="B14" s="63" t="n">
        <f aca="false">'Planilha de Produtividade'!C15</f>
        <v>716.39</v>
      </c>
      <c r="C14" s="64" t="n">
        <f aca="false">'Planilha de Produtividade'!D15</f>
        <v>400</v>
      </c>
      <c r="D14" s="65" t="n">
        <f aca="false">1/(7*C14)</f>
        <v>0.000357142857142857</v>
      </c>
      <c r="E14" s="65" t="n">
        <f aca="false">(1/C14)-D14</f>
        <v>0.00214285714285714</v>
      </c>
      <c r="F14" s="65"/>
      <c r="G14" s="66" t="n">
        <f aca="false">(D14*'Encarregado Servente'!$C$152+(E14*Servente!$C$152)+(F14*Jardineiro!$C$152))</f>
        <v>12.0414863561996</v>
      </c>
      <c r="H14" s="66" t="n">
        <f aca="false">TRUNC(B14*G14,2)</f>
        <v>8626.4</v>
      </c>
      <c r="I14" s="67" t="n">
        <f aca="false">B14*D14</f>
        <v>0.255853571428571</v>
      </c>
      <c r="J14" s="68" t="n">
        <f aca="false">B14*E14</f>
        <v>1.53512142857143</v>
      </c>
      <c r="K14" s="68" t="n">
        <f aca="false">B14*F14</f>
        <v>0</v>
      </c>
    </row>
    <row r="15" customFormat="false" ht="24.05" hidden="false" customHeight="false" outlineLevel="0" collapsed="false">
      <c r="A15" s="7" t="s">
        <v>32</v>
      </c>
      <c r="B15" s="63" t="n">
        <f aca="false">'Planilha de Produtividade'!C16</f>
        <v>338.808</v>
      </c>
      <c r="C15" s="64" t="n">
        <f aca="false">'Planilha de Produtividade'!D16</f>
        <v>2700</v>
      </c>
      <c r="D15" s="65" t="n">
        <f aca="false">1/(7*C15)</f>
        <v>5.29100529100529E-005</v>
      </c>
      <c r="E15" s="65" t="n">
        <f aca="false">(1/C15)-D15</f>
        <v>0.000317460317460317</v>
      </c>
      <c r="F15" s="65"/>
      <c r="G15" s="66" t="n">
        <f aca="false">(D15*'Encarregado Servente'!$C$152+(E15*Servente!$C$152)+(F15*Jardineiro!$C$152))</f>
        <v>1.78392390462217</v>
      </c>
      <c r="H15" s="66" t="n">
        <f aca="false">TRUNC(B15*G15,2)</f>
        <v>604.4</v>
      </c>
      <c r="I15" s="67" t="n">
        <f aca="false">B15*D15</f>
        <v>0.0179263492063492</v>
      </c>
      <c r="J15" s="68" t="n">
        <f aca="false">B15*E15</f>
        <v>0.107558095238095</v>
      </c>
      <c r="K15" s="68" t="n">
        <f aca="false">B15*F15</f>
        <v>0</v>
      </c>
    </row>
    <row r="16" customFormat="false" ht="15" hidden="false" customHeight="false" outlineLevel="0" collapsed="false">
      <c r="A16" s="7" t="s">
        <v>33</v>
      </c>
      <c r="B16" s="63" t="n">
        <f aca="false">'Planilha de Produtividade'!C17</f>
        <v>409.12</v>
      </c>
      <c r="C16" s="64" t="n">
        <f aca="false">'Planilha de Produtividade'!D17</f>
        <v>10000</v>
      </c>
      <c r="D16" s="65" t="n">
        <f aca="false">1/(7*C16)</f>
        <v>1.42857142857143E-005</v>
      </c>
      <c r="E16" s="65" t="n">
        <f aca="false">(1/C16)-D16</f>
        <v>8.57142857142857E-005</v>
      </c>
      <c r="F16" s="65"/>
      <c r="G16" s="66" t="n">
        <f aca="false">(D16*'Encarregado Servente'!$C$152+(E16*Servente!$C$152)+(F16*Jardineiro!$C$152))</f>
        <v>0.481659454247985</v>
      </c>
      <c r="H16" s="66" t="n">
        <f aca="false">TRUNC(B16*G16,2)</f>
        <v>197.05</v>
      </c>
      <c r="I16" s="67" t="n">
        <f aca="false">B16*D16</f>
        <v>0.00584457142857143</v>
      </c>
      <c r="J16" s="68" t="n">
        <f aca="false">B16*E16</f>
        <v>0.0350674285714286</v>
      </c>
      <c r="K16" s="68" t="n">
        <f aca="false">B16*F16</f>
        <v>0</v>
      </c>
    </row>
    <row r="17" customFormat="false" ht="15" hidden="false" customHeight="false" outlineLevel="0" collapsed="false">
      <c r="A17" s="7" t="s">
        <v>34</v>
      </c>
      <c r="B17" s="63" t="n">
        <f aca="false">'Planilha de Produtividade'!C18</f>
        <v>1454.545455</v>
      </c>
      <c r="C17" s="64" t="n">
        <f aca="false">'Planilha de Produtividade'!D18</f>
        <v>3000</v>
      </c>
      <c r="D17" s="65" t="n">
        <f aca="false">1/(7*C17)</f>
        <v>4.76190476190476E-005</v>
      </c>
      <c r="E17" s="65"/>
      <c r="F17" s="65" t="n">
        <f aca="false">(1/C17)-D17</f>
        <v>0.000285714285714286</v>
      </c>
      <c r="G17" s="66" t="n">
        <f aca="false">(D17*'Encarregado Servente'!$C$152+(E17*Servente!$C$152)+(F17*Jardineiro!$C$152))</f>
        <v>1.81798164314286</v>
      </c>
      <c r="H17" s="66" t="n">
        <f aca="false">TRUNC(B17*G17,2)</f>
        <v>2644.33</v>
      </c>
      <c r="I17" s="67" t="n">
        <f aca="false">B17*D17</f>
        <v>0.0692640692857143</v>
      </c>
      <c r="J17" s="68" t="n">
        <f aca="false">B17*E17</f>
        <v>0</v>
      </c>
      <c r="K17" s="68" t="n">
        <f aca="false">B17*F17</f>
        <v>0.415584415714286</v>
      </c>
    </row>
    <row r="18" customFormat="false" ht="24.05" hidden="false" customHeight="false" outlineLevel="0" collapsed="false">
      <c r="A18" s="7" t="s">
        <v>35</v>
      </c>
      <c r="B18" s="63" t="n">
        <f aca="false">'Planilha de Produtividade'!C19</f>
        <v>140</v>
      </c>
      <c r="C18" s="64" t="n">
        <f aca="false">'Planilha de Produtividade'!D19</f>
        <v>100000</v>
      </c>
      <c r="D18" s="65" t="n">
        <f aca="false">1/(7*C18)</f>
        <v>1.42857142857143E-006</v>
      </c>
      <c r="E18" s="65"/>
      <c r="F18" s="65" t="n">
        <f aca="false">(1/C18)-D18</f>
        <v>8.57142857142857E-006</v>
      </c>
      <c r="G18" s="66" t="n">
        <f aca="false">(D18*'Encarregado Servente'!$C$152+(E18*Servente!$C$152)+(F18*Jardineiro!$C$152))</f>
        <v>0.0545394492942857</v>
      </c>
      <c r="H18" s="66" t="n">
        <f aca="false">TRUNC(B18*G18,2)</f>
        <v>7.63</v>
      </c>
      <c r="I18" s="67" t="n">
        <f aca="false">B18*D18</f>
        <v>0.0002</v>
      </c>
      <c r="J18" s="68" t="n">
        <f aca="false">B18*E18</f>
        <v>0</v>
      </c>
      <c r="K18" s="68" t="n">
        <f aca="false">B18*F18</f>
        <v>0.0012</v>
      </c>
    </row>
    <row r="19" customFormat="false" ht="24.05" hidden="false" customHeight="false" outlineLevel="0" collapsed="false">
      <c r="A19" s="7" t="s">
        <v>36</v>
      </c>
      <c r="B19" s="63" t="n">
        <f aca="false">'Planilha de Produtividade'!C20</f>
        <v>49.70090909</v>
      </c>
      <c r="C19" s="64" t="n">
        <f aca="false">'Planilha de Produtividade'!D20</f>
        <v>160</v>
      </c>
      <c r="D19" s="65" t="n">
        <f aca="false">1/(7*C19)</f>
        <v>0.000892857142857143</v>
      </c>
      <c r="E19" s="65"/>
      <c r="F19" s="65" t="n">
        <f aca="false">(1/C19)-D19</f>
        <v>0.00535714285714286</v>
      </c>
      <c r="G19" s="66" t="n">
        <f aca="false">(D19*'Encarregado Servente'!$C$152+(E19*Servente!$C$152)+(F19*Jardineiro!$C$152))</f>
        <v>34.0871558089286</v>
      </c>
      <c r="H19" s="66" t="n">
        <f aca="false">TRUNC(B19*G19,2)</f>
        <v>1694.16</v>
      </c>
      <c r="I19" s="67" t="n">
        <f aca="false">B19*D19</f>
        <v>0.0443758116875</v>
      </c>
      <c r="J19" s="68" t="n">
        <f aca="false">B19*E19</f>
        <v>0</v>
      </c>
      <c r="K19" s="68" t="n">
        <f aca="false">B19*F19</f>
        <v>0.266254870125</v>
      </c>
    </row>
    <row r="20" customFormat="false" ht="24.05" hidden="false" customHeight="false" outlineLevel="0" collapsed="false">
      <c r="A20" s="7" t="s">
        <v>37</v>
      </c>
      <c r="B20" s="63" t="n">
        <f aca="false">'Planilha de Produtividade'!C21</f>
        <v>22.24651515</v>
      </c>
      <c r="C20" s="64" t="n">
        <f aca="false">'Planilha de Produtividade'!D21</f>
        <v>380</v>
      </c>
      <c r="D20" s="65" t="n">
        <f aca="false">1/(7*C20)</f>
        <v>0.00037593984962406</v>
      </c>
      <c r="E20" s="65"/>
      <c r="F20" s="65" t="n">
        <f aca="false">(1/C20)-D20</f>
        <v>0.00225563909774436</v>
      </c>
      <c r="G20" s="66" t="n">
        <f aca="false">(D20*'Encarregado Servente'!$C$152+(E20*Servente!$C$152)+(F20*Jardineiro!$C$152))</f>
        <v>14.352486656391</v>
      </c>
      <c r="H20" s="66" t="n">
        <f aca="false">TRUNC(B20*G20,2)</f>
        <v>319.29</v>
      </c>
      <c r="I20" s="67" t="n">
        <f aca="false">B20*D20</f>
        <v>0.00836335156015038</v>
      </c>
      <c r="J20" s="68" t="n">
        <f aca="false">B20*E20</f>
        <v>0</v>
      </c>
      <c r="K20" s="68" t="n">
        <f aca="false">B20*F20</f>
        <v>0.0501801093609023</v>
      </c>
    </row>
    <row r="21" customFormat="false" ht="19.5" hidden="false" customHeight="true" outlineLevel="0" collapsed="false">
      <c r="A21" s="70" t="s">
        <v>149</v>
      </c>
      <c r="B21" s="71"/>
      <c r="C21" s="71"/>
      <c r="D21" s="71"/>
      <c r="E21" s="71"/>
      <c r="F21" s="71"/>
      <c r="G21" s="72"/>
      <c r="H21" s="73" t="n">
        <f aca="false">SUM(H9:H20)</f>
        <v>34398.21</v>
      </c>
      <c r="I21" s="74" t="n">
        <f aca="false">SUM(I9:I20)</f>
        <v>1.00406056803075</v>
      </c>
      <c r="J21" s="74" t="n">
        <f aca="false">SUM(J9:J20)</f>
        <v>5.29114401298434</v>
      </c>
      <c r="K21" s="74" t="n">
        <f aca="false">SUM(K9:K20)</f>
        <v>0.733219395200188</v>
      </c>
    </row>
    <row r="22" customFormat="false" ht="12.75" hidden="false" customHeight="true" outlineLevel="0" collapsed="false">
      <c r="A22" s="13"/>
      <c r="B22" s="13"/>
      <c r="C22" s="13"/>
      <c r="D22" s="75"/>
      <c r="E22" s="13"/>
      <c r="F22" s="13"/>
      <c r="G22" s="76"/>
      <c r="H22" s="77"/>
      <c r="I22" s="78"/>
      <c r="J22" s="78"/>
      <c r="K22" s="79"/>
    </row>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9">
    <mergeCell ref="A1:K3"/>
    <mergeCell ref="A4:K4"/>
    <mergeCell ref="A6:K6"/>
    <mergeCell ref="A7:A8"/>
    <mergeCell ref="B7:B8"/>
    <mergeCell ref="C7:C8"/>
    <mergeCell ref="G7:G8"/>
    <mergeCell ref="H7:H8"/>
    <mergeCell ref="I7:K7"/>
  </mergeCells>
  <conditionalFormatting sqref="G9:H20">
    <cfRule type="colorScale" priority="2">
      <colorScale>
        <cfvo type="min" val="0"/>
        <cfvo type="max" val="0"/>
        <color rgb="FFFFFFFF"/>
        <color rgb="FFFF9900"/>
      </colorScale>
    </cfRule>
  </conditionalFormatting>
  <printOptions headings="false" gridLines="false" gridLinesSet="true" horizontalCentered="false" verticalCentered="false"/>
  <pageMargins left="0.7875" right="0.7875" top="0" bottom="0" header="0.511811023622047" footer="0.511811023622047"/>
  <pageSetup paperSize="9" scale="4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5.86"/>
    <col collapsed="false" customWidth="true" hidden="false" outlineLevel="0" max="2" min="2" style="1" width="4.14"/>
    <col collapsed="false" customWidth="true" hidden="false" outlineLevel="0" max="3" min="3" style="1" width="28.43"/>
    <col collapsed="false" customWidth="true" hidden="false" outlineLevel="0" max="4" min="4" style="1" width="13.15"/>
    <col collapsed="false" customWidth="true" hidden="false" outlineLevel="0" max="5" min="5" style="1" width="11.85"/>
    <col collapsed="false" customWidth="true" hidden="false" outlineLevel="0" max="6" min="6" style="1" width="20.57"/>
    <col collapsed="false" customWidth="true" hidden="false" outlineLevel="0" max="7" min="7" style="1" width="7.43"/>
    <col collapsed="false" customWidth="true" hidden="false" outlineLevel="0" max="8" min="8" style="1" width="10.71"/>
    <col collapsed="false" customWidth="true" hidden="false" outlineLevel="0" max="9" min="9" style="1" width="18.14"/>
    <col collapsed="false" customWidth="true" hidden="false" outlineLevel="0" max="26" min="10" style="1" width="11.57"/>
  </cols>
  <sheetData>
    <row r="1" customFormat="false" ht="12.75" hidden="false" customHeight="true" outlineLevel="0" collapsed="false">
      <c r="A1" s="80" t="s">
        <v>0</v>
      </c>
      <c r="B1" s="80"/>
      <c r="C1" s="80"/>
      <c r="D1" s="80"/>
      <c r="E1" s="80"/>
      <c r="F1" s="80"/>
      <c r="G1" s="80"/>
      <c r="H1" s="80"/>
      <c r="I1" s="80"/>
      <c r="J1" s="81"/>
      <c r="K1" s="81"/>
      <c r="L1" s="81"/>
      <c r="M1" s="81"/>
      <c r="N1" s="81"/>
      <c r="O1" s="81"/>
      <c r="P1" s="81"/>
      <c r="Q1" s="81"/>
      <c r="R1" s="81"/>
      <c r="S1" s="81"/>
      <c r="T1" s="81"/>
      <c r="U1" s="81"/>
      <c r="V1" s="81"/>
      <c r="W1" s="81"/>
      <c r="X1" s="81"/>
      <c r="Y1" s="81"/>
      <c r="Z1" s="81"/>
    </row>
    <row r="2" customFormat="false" ht="14.25" hidden="false" customHeight="true" outlineLevel="0" collapsed="false">
      <c r="A2" s="80"/>
      <c r="B2" s="80"/>
      <c r="C2" s="80"/>
      <c r="D2" s="80"/>
      <c r="E2" s="80"/>
      <c r="F2" s="80"/>
      <c r="G2" s="80"/>
      <c r="H2" s="80"/>
      <c r="I2" s="80"/>
      <c r="J2" s="81"/>
      <c r="K2" s="81"/>
      <c r="L2" s="81"/>
      <c r="M2" s="81"/>
      <c r="N2" s="81"/>
      <c r="O2" s="81"/>
      <c r="P2" s="81"/>
      <c r="Q2" s="81"/>
      <c r="R2" s="81"/>
      <c r="S2" s="81"/>
      <c r="T2" s="81"/>
      <c r="U2" s="81"/>
      <c r="V2" s="81"/>
      <c r="W2" s="81"/>
      <c r="X2" s="81"/>
      <c r="Y2" s="81"/>
      <c r="Z2" s="81"/>
    </row>
    <row r="3" customFormat="false" ht="14.25" hidden="false" customHeight="true" outlineLevel="0" collapsed="false">
      <c r="A3" s="80"/>
      <c r="B3" s="80"/>
      <c r="C3" s="80"/>
      <c r="D3" s="80"/>
      <c r="E3" s="80"/>
      <c r="F3" s="80"/>
      <c r="G3" s="80"/>
      <c r="H3" s="80"/>
      <c r="I3" s="80"/>
      <c r="J3" s="81"/>
      <c r="K3" s="81"/>
      <c r="L3" s="81"/>
      <c r="M3" s="81"/>
      <c r="N3" s="81"/>
      <c r="O3" s="81"/>
      <c r="P3" s="81"/>
      <c r="Q3" s="81"/>
      <c r="R3" s="81"/>
      <c r="S3" s="81"/>
      <c r="T3" s="81"/>
      <c r="U3" s="81"/>
      <c r="V3" s="81"/>
      <c r="W3" s="81"/>
      <c r="X3" s="81"/>
      <c r="Y3" s="81"/>
      <c r="Z3" s="81"/>
    </row>
    <row r="4" customFormat="false" ht="14.25" hidden="false" customHeight="true" outlineLevel="0" collapsed="false">
      <c r="A4" s="82" t="s">
        <v>150</v>
      </c>
      <c r="B4" s="82"/>
      <c r="C4" s="82"/>
      <c r="D4" s="82"/>
      <c r="E4" s="82"/>
      <c r="F4" s="82"/>
      <c r="G4" s="82"/>
      <c r="H4" s="82"/>
      <c r="I4" s="82"/>
      <c r="J4" s="81"/>
      <c r="K4" s="81"/>
      <c r="L4" s="81"/>
      <c r="M4" s="81"/>
      <c r="N4" s="81"/>
      <c r="O4" s="81"/>
      <c r="P4" s="81"/>
      <c r="Q4" s="81"/>
      <c r="R4" s="81"/>
      <c r="S4" s="81"/>
      <c r="T4" s="81"/>
      <c r="U4" s="81"/>
      <c r="V4" s="81"/>
      <c r="W4" s="81"/>
      <c r="X4" s="81"/>
      <c r="Y4" s="81"/>
      <c r="Z4" s="81"/>
    </row>
    <row r="5" customFormat="false" ht="46.95" hidden="false" customHeight="false" outlineLevel="0" collapsed="false">
      <c r="A5" s="83" t="s">
        <v>151</v>
      </c>
      <c r="B5" s="84" t="s">
        <v>152</v>
      </c>
      <c r="C5" s="85" t="s">
        <v>153</v>
      </c>
      <c r="D5" s="86" t="s">
        <v>154</v>
      </c>
      <c r="E5" s="87" t="s">
        <v>155</v>
      </c>
      <c r="F5" s="88" t="s">
        <v>156</v>
      </c>
      <c r="G5" s="88" t="s">
        <v>157</v>
      </c>
      <c r="H5" s="89" t="s">
        <v>158</v>
      </c>
      <c r="I5" s="90" t="s">
        <v>159</v>
      </c>
      <c r="J5" s="81"/>
      <c r="K5" s="81"/>
      <c r="L5" s="81"/>
      <c r="M5" s="81"/>
      <c r="N5" s="81"/>
      <c r="O5" s="81"/>
      <c r="P5" s="81"/>
      <c r="Q5" s="81"/>
      <c r="R5" s="81"/>
      <c r="S5" s="81"/>
      <c r="T5" s="81"/>
      <c r="U5" s="81"/>
      <c r="V5" s="81"/>
      <c r="W5" s="81"/>
      <c r="X5" s="81"/>
      <c r="Y5" s="81"/>
      <c r="Z5" s="81"/>
    </row>
    <row r="6" customFormat="false" ht="14.25" hidden="false" customHeight="true" outlineLevel="0" collapsed="false">
      <c r="A6" s="91" t="n">
        <v>1</v>
      </c>
      <c r="B6" s="84" t="n">
        <v>1</v>
      </c>
      <c r="C6" s="92" t="s">
        <v>148</v>
      </c>
      <c r="D6" s="93" t="n">
        <f aca="false">Servente!C152</f>
        <v>4753.13074655983</v>
      </c>
      <c r="E6" s="84" t="n">
        <v>5</v>
      </c>
      <c r="F6" s="94" t="n">
        <f aca="false">D6*E6</f>
        <v>23765.6537327991</v>
      </c>
      <c r="G6" s="84" t="s">
        <v>160</v>
      </c>
      <c r="H6" s="84" t="n">
        <v>60</v>
      </c>
      <c r="I6" s="95" t="n">
        <f aca="false">F6*H6</f>
        <v>1425939.22396795</v>
      </c>
      <c r="J6" s="81"/>
      <c r="K6" s="81"/>
      <c r="L6" s="81"/>
      <c r="M6" s="81"/>
      <c r="N6" s="81"/>
      <c r="O6" s="81"/>
      <c r="P6" s="81"/>
      <c r="Q6" s="81"/>
      <c r="R6" s="81"/>
      <c r="S6" s="81"/>
      <c r="T6" s="81"/>
      <c r="U6" s="81"/>
      <c r="V6" s="81"/>
      <c r="W6" s="81"/>
      <c r="X6" s="81"/>
      <c r="Y6" s="81"/>
      <c r="Z6" s="81"/>
    </row>
    <row r="7" customFormat="false" ht="14.25" hidden="false" customHeight="true" outlineLevel="0" collapsed="false">
      <c r="A7" s="91"/>
      <c r="B7" s="84" t="n">
        <v>2</v>
      </c>
      <c r="C7" s="96" t="s">
        <v>161</v>
      </c>
      <c r="D7" s="97" t="n">
        <f aca="false">'Encarregado Servente'!C152</f>
        <v>5197.377318</v>
      </c>
      <c r="E7" s="84" t="n">
        <v>1</v>
      </c>
      <c r="F7" s="94" t="n">
        <f aca="false">D7*E7</f>
        <v>5197.377318</v>
      </c>
      <c r="G7" s="84" t="s">
        <v>160</v>
      </c>
      <c r="H7" s="84" t="n">
        <v>60</v>
      </c>
      <c r="I7" s="95" t="n">
        <f aca="false">F7*H7</f>
        <v>311842.63908</v>
      </c>
      <c r="J7" s="81"/>
      <c r="K7" s="81"/>
      <c r="L7" s="81"/>
      <c r="M7" s="81"/>
      <c r="N7" s="81"/>
      <c r="O7" s="81"/>
      <c r="P7" s="81"/>
      <c r="Q7" s="81"/>
      <c r="R7" s="81"/>
      <c r="S7" s="81"/>
      <c r="T7" s="81"/>
      <c r="U7" s="81"/>
      <c r="V7" s="81"/>
      <c r="W7" s="81"/>
      <c r="X7" s="81"/>
      <c r="Y7" s="81"/>
      <c r="Z7" s="81"/>
    </row>
    <row r="8" customFormat="false" ht="14.25" hidden="false" customHeight="true" outlineLevel="0" collapsed="false">
      <c r="A8" s="91"/>
      <c r="B8" s="84" t="n">
        <v>3</v>
      </c>
      <c r="C8" s="92" t="s">
        <v>162</v>
      </c>
      <c r="D8" s="93" t="n">
        <f aca="false">Jardineiro!C152</f>
        <v>5496.706198</v>
      </c>
      <c r="E8" s="84" t="n">
        <v>1</v>
      </c>
      <c r="F8" s="94" t="n">
        <f aca="false">D8*E8</f>
        <v>5496.706198</v>
      </c>
      <c r="G8" s="84" t="s">
        <v>160</v>
      </c>
      <c r="H8" s="84" t="n">
        <v>60</v>
      </c>
      <c r="I8" s="95" t="n">
        <f aca="false">F8*H8</f>
        <v>329802.37188</v>
      </c>
      <c r="J8" s="81"/>
      <c r="K8" s="81"/>
      <c r="L8" s="81"/>
      <c r="M8" s="81"/>
      <c r="N8" s="81"/>
      <c r="O8" s="81"/>
      <c r="P8" s="81"/>
      <c r="Q8" s="81"/>
      <c r="R8" s="81"/>
      <c r="S8" s="81"/>
      <c r="T8" s="81"/>
      <c r="U8" s="81"/>
      <c r="V8" s="81"/>
      <c r="W8" s="81"/>
      <c r="X8" s="81"/>
      <c r="Y8" s="81"/>
      <c r="Z8" s="81"/>
    </row>
    <row r="9" customFormat="false" ht="14.25" hidden="false" customHeight="true" outlineLevel="0" collapsed="false">
      <c r="A9" s="91"/>
      <c r="B9" s="98"/>
      <c r="C9" s="98"/>
      <c r="D9" s="98"/>
      <c r="E9" s="98"/>
      <c r="F9" s="99" t="n">
        <f aca="false">SUM(F6:F8)</f>
        <v>34459.7372487991</v>
      </c>
      <c r="G9" s="98"/>
      <c r="H9" s="98"/>
      <c r="I9" s="100"/>
      <c r="J9" s="81"/>
      <c r="K9" s="81"/>
      <c r="L9" s="81"/>
      <c r="M9" s="81"/>
      <c r="N9" s="81"/>
      <c r="O9" s="81"/>
      <c r="P9" s="81"/>
      <c r="Q9" s="81"/>
      <c r="R9" s="81"/>
      <c r="S9" s="81"/>
      <c r="T9" s="81"/>
      <c r="U9" s="81"/>
      <c r="V9" s="81"/>
      <c r="W9" s="81"/>
      <c r="X9" s="81"/>
      <c r="Y9" s="81"/>
      <c r="Z9" s="81"/>
    </row>
    <row r="10" customFormat="false" ht="14.25" hidden="false" customHeight="true" outlineLevel="0" collapsed="false">
      <c r="A10" s="91"/>
      <c r="B10" s="98" t="s">
        <v>163</v>
      </c>
      <c r="C10" s="98"/>
      <c r="D10" s="98"/>
      <c r="E10" s="98"/>
      <c r="F10" s="98"/>
      <c r="G10" s="98"/>
      <c r="H10" s="98"/>
      <c r="I10" s="100" t="n">
        <f aca="false">SUM(I6:I8)</f>
        <v>2067584.23492795</v>
      </c>
      <c r="J10" s="81"/>
      <c r="K10" s="81"/>
      <c r="L10" s="81"/>
      <c r="M10" s="81"/>
      <c r="N10" s="81"/>
      <c r="O10" s="81"/>
      <c r="P10" s="81"/>
      <c r="Q10" s="81"/>
      <c r="R10" s="81"/>
      <c r="S10" s="81"/>
      <c r="T10" s="81"/>
      <c r="U10" s="81"/>
      <c r="V10" s="81"/>
      <c r="W10" s="81"/>
      <c r="X10" s="81"/>
      <c r="Y10" s="81"/>
      <c r="Z10" s="81"/>
    </row>
    <row r="11" customFormat="false" ht="14.25" hidden="false" customHeight="true" outlineLevel="0" collapsed="false"/>
    <row r="12" customFormat="false" ht="14.25" hidden="false" customHeight="true" outlineLevel="0" collapsed="false"/>
    <row r="13" customFormat="false" ht="14.25" hidden="false" customHeight="true" outlineLevel="0" collapsed="false"/>
    <row r="14" customFormat="false" ht="14.25" hidden="false" customHeight="true" outlineLevel="0" collapsed="false"/>
    <row r="15" customFormat="false" ht="14.25" hidden="false" customHeight="true" outlineLevel="0" collapsed="false"/>
    <row r="16" customFormat="false" ht="14.25" hidden="false" customHeight="true" outlineLevel="0" collapsed="false"/>
    <row r="17" customFormat="false" ht="14.25" hidden="false" customHeight="true" outlineLevel="0" collapsed="false"/>
    <row r="18" customFormat="false" ht="14.25" hidden="false" customHeight="true" outlineLevel="0" collapsed="false"/>
    <row r="19" customFormat="false" ht="14.25" hidden="false" customHeight="true" outlineLevel="0" collapsed="false"/>
    <row r="20" customFormat="false" ht="14.25" hidden="false" customHeight="true" outlineLevel="0" collapsed="false"/>
    <row r="21" customFormat="false" ht="14.25" hidden="false" customHeight="true" outlineLevel="0" collapsed="false"/>
    <row r="22" customFormat="false" ht="14.25" hidden="false" customHeight="true" outlineLevel="0" collapsed="false"/>
    <row r="23" customFormat="false" ht="14.25" hidden="false" customHeight="true" outlineLevel="0" collapsed="false"/>
    <row r="24" customFormat="false" ht="14.25" hidden="false" customHeight="true" outlineLevel="0" collapsed="false"/>
    <row r="25" customFormat="false" ht="14.25" hidden="false" customHeight="true" outlineLevel="0" collapsed="false"/>
    <row r="26" customFormat="false" ht="14.25" hidden="false" customHeight="true" outlineLevel="0" collapsed="false"/>
    <row r="27" customFormat="false" ht="14.25" hidden="false" customHeight="true" outlineLevel="0" collapsed="false"/>
    <row r="28" customFormat="false" ht="14.25" hidden="false" customHeight="true" outlineLevel="0" collapsed="false"/>
    <row r="29" customFormat="false" ht="14.25" hidden="false" customHeight="true" outlineLevel="0" collapsed="false"/>
    <row r="30" customFormat="false" ht="14.25" hidden="false" customHeight="true" outlineLevel="0" collapsed="false"/>
    <row r="31" customFormat="false" ht="14.25" hidden="false" customHeight="true" outlineLevel="0" collapsed="false"/>
    <row r="32" customFormat="false" ht="14.25" hidden="false" customHeight="true" outlineLevel="0" collapsed="false"/>
    <row r="33" customFormat="false" ht="14.25" hidden="false" customHeight="true" outlineLevel="0" collapsed="false"/>
    <row r="34" customFormat="false" ht="14.25" hidden="false" customHeight="true" outlineLevel="0" collapsed="false"/>
    <row r="35" customFormat="false" ht="14.25" hidden="false" customHeight="true" outlineLevel="0" collapsed="false"/>
    <row r="36" customFormat="false" ht="14.25" hidden="false" customHeight="true" outlineLevel="0" collapsed="false"/>
    <row r="37" customFormat="false" ht="14.25" hidden="false" customHeight="true" outlineLevel="0" collapsed="false"/>
    <row r="38" customFormat="false" ht="14.25" hidden="false" customHeight="true" outlineLevel="0" collapsed="false"/>
    <row r="39" customFormat="false" ht="14.25" hidden="false" customHeight="true" outlineLevel="0" collapsed="false"/>
    <row r="40" customFormat="false" ht="14.25" hidden="false" customHeight="true" outlineLevel="0" collapsed="false"/>
    <row r="41" customFormat="false" ht="14.25" hidden="false" customHeight="true" outlineLevel="0" collapsed="false"/>
    <row r="42" customFormat="false" ht="14.25" hidden="false" customHeight="true" outlineLevel="0" collapsed="false"/>
    <row r="43" customFormat="false" ht="14.25" hidden="false" customHeight="true" outlineLevel="0" collapsed="false"/>
    <row r="44" customFormat="false" ht="14.25" hidden="false" customHeight="true" outlineLevel="0" collapsed="false"/>
    <row r="45" customFormat="false" ht="14.25" hidden="false" customHeight="true" outlineLevel="0" collapsed="false"/>
    <row r="46" customFormat="false" ht="14.25" hidden="false" customHeight="true" outlineLevel="0" collapsed="false"/>
    <row r="47" customFormat="false" ht="14.25" hidden="false" customHeight="true" outlineLevel="0" collapsed="false"/>
    <row r="48" customFormat="false" ht="14.25" hidden="false" customHeight="true" outlineLevel="0" collapsed="false"/>
    <row r="49" customFormat="false" ht="14.25" hidden="false" customHeight="true" outlineLevel="0" collapsed="false"/>
    <row r="50" customFormat="false" ht="14.25" hidden="false" customHeight="true" outlineLevel="0" collapsed="false"/>
    <row r="51" customFormat="false" ht="14.25" hidden="false" customHeight="true" outlineLevel="0" collapsed="false"/>
    <row r="52" customFormat="false" ht="14.25" hidden="false" customHeight="true" outlineLevel="0" collapsed="false"/>
    <row r="53" customFormat="false" ht="14.25" hidden="false" customHeight="true" outlineLevel="0" collapsed="false"/>
    <row r="54" customFormat="false" ht="14.25" hidden="false" customHeight="true" outlineLevel="0" collapsed="false"/>
    <row r="55" customFormat="false" ht="14.25" hidden="false" customHeight="true" outlineLevel="0" collapsed="false"/>
    <row r="56" customFormat="false" ht="14.25" hidden="false" customHeight="true" outlineLevel="0" collapsed="false"/>
    <row r="57" customFormat="false" ht="14.25" hidden="false" customHeight="true" outlineLevel="0" collapsed="false"/>
    <row r="58" customFormat="false" ht="14.25" hidden="false" customHeight="true" outlineLevel="0" collapsed="false"/>
    <row r="59" customFormat="false" ht="14.25" hidden="false" customHeight="true" outlineLevel="0" collapsed="false"/>
    <row r="60" customFormat="false" ht="14.25" hidden="false" customHeight="true" outlineLevel="0" collapsed="false"/>
    <row r="61" customFormat="false" ht="14.25" hidden="false" customHeight="true" outlineLevel="0" collapsed="false"/>
    <row r="62" customFormat="false" ht="14.25" hidden="false" customHeight="true" outlineLevel="0" collapsed="false"/>
    <row r="63" customFormat="false" ht="14.25" hidden="false" customHeight="true" outlineLevel="0" collapsed="false"/>
    <row r="64" customFormat="false" ht="14.25" hidden="false" customHeight="true" outlineLevel="0" collapsed="false"/>
    <row r="65" customFormat="false" ht="14.25" hidden="false" customHeight="true" outlineLevel="0" collapsed="false"/>
    <row r="66" customFormat="false" ht="14.25" hidden="false" customHeight="true" outlineLevel="0" collapsed="false"/>
    <row r="67" customFormat="false" ht="14.25" hidden="false" customHeight="true" outlineLevel="0" collapsed="false"/>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4">
    <mergeCell ref="A1:I3"/>
    <mergeCell ref="A4:I4"/>
    <mergeCell ref="A6:A10"/>
    <mergeCell ref="B10:H10"/>
  </mergeCells>
  <printOptions headings="false" gridLines="false" gridLinesSet="true" horizontalCentered="false" verticalCentered="false"/>
  <pageMargins left="0.7875" right="0.7875" top="0" bottom="0" header="0.511811023622047" footer="0.511811023622047"/>
  <pageSetup paperSize="9" scale="7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4" activeCellId="0" sqref="A4"/>
    </sheetView>
  </sheetViews>
  <sheetFormatPr defaultColWidth="14.43359375" defaultRowHeight="15" customHeight="true" zeroHeight="false" outlineLevelRow="0" outlineLevelCol="0"/>
  <cols>
    <col collapsed="false" customWidth="true" hidden="false" outlineLevel="0" max="1" min="1" style="1" width="38.43"/>
    <col collapsed="false" customWidth="true" hidden="false" outlineLevel="0" max="2" min="2" style="1" width="60.71"/>
    <col collapsed="false" customWidth="true" hidden="false" outlineLevel="0" max="3" min="3" style="1" width="28.86"/>
    <col collapsed="false" customWidth="true" hidden="false" outlineLevel="0" max="4" min="4" style="1" width="23.71"/>
    <col collapsed="false" customWidth="true" hidden="false" outlineLevel="0" max="5" min="5" style="1" width="12"/>
    <col collapsed="false" customWidth="true" hidden="false" outlineLevel="0" max="6" min="6" style="1" width="28"/>
    <col collapsed="false" customWidth="true" hidden="false" outlineLevel="0" max="24" min="7" style="1" width="14.57"/>
    <col collapsed="false" customWidth="true" hidden="false" outlineLevel="0" max="26" min="25" style="1" width="8.71"/>
  </cols>
  <sheetData>
    <row r="1" customFormat="false" ht="15.75" hidden="false" customHeight="true" outlineLevel="0" collapsed="false">
      <c r="A1" s="9"/>
      <c r="B1" s="9"/>
      <c r="C1" s="9"/>
      <c r="D1" s="9"/>
      <c r="E1" s="9"/>
      <c r="F1" s="9"/>
      <c r="G1" s="9"/>
      <c r="H1" s="9"/>
      <c r="I1" s="9"/>
      <c r="J1" s="9"/>
      <c r="K1" s="9"/>
      <c r="L1" s="9"/>
      <c r="M1" s="9"/>
      <c r="N1" s="9"/>
      <c r="O1" s="9"/>
      <c r="P1" s="9"/>
      <c r="Q1" s="9"/>
      <c r="R1" s="9"/>
      <c r="S1" s="9"/>
      <c r="T1" s="9"/>
      <c r="U1" s="9"/>
      <c r="V1" s="9"/>
      <c r="W1" s="9"/>
      <c r="X1" s="9"/>
      <c r="Y1" s="9"/>
      <c r="Z1" s="9"/>
    </row>
    <row r="2" customFormat="false" ht="15" hidden="false" customHeight="true" outlineLevel="0" collapsed="false">
      <c r="A2" s="101" t="s">
        <v>164</v>
      </c>
      <c r="B2" s="101"/>
      <c r="C2" s="101"/>
      <c r="D2" s="9"/>
      <c r="E2" s="9"/>
      <c r="F2" s="9"/>
      <c r="G2" s="9"/>
      <c r="H2" s="9"/>
      <c r="I2" s="9"/>
      <c r="J2" s="9"/>
      <c r="K2" s="9"/>
      <c r="L2" s="9"/>
      <c r="M2" s="9"/>
      <c r="N2" s="9"/>
      <c r="O2" s="9"/>
      <c r="P2" s="9"/>
      <c r="Q2" s="9"/>
      <c r="R2" s="9"/>
      <c r="S2" s="9"/>
      <c r="T2" s="9"/>
      <c r="U2" s="9"/>
      <c r="V2" s="9"/>
      <c r="W2" s="9"/>
      <c r="X2" s="9"/>
      <c r="Y2" s="9"/>
      <c r="Z2" s="9"/>
    </row>
    <row r="3" customFormat="false" ht="15" hidden="false" customHeight="true" outlineLevel="0" collapsed="false">
      <c r="A3" s="101"/>
      <c r="B3" s="101"/>
      <c r="C3" s="101"/>
      <c r="D3" s="9"/>
      <c r="E3" s="9"/>
      <c r="F3" s="9"/>
      <c r="G3" s="9"/>
      <c r="H3" s="9"/>
      <c r="I3" s="9"/>
      <c r="J3" s="9"/>
      <c r="K3" s="9"/>
      <c r="L3" s="9"/>
      <c r="M3" s="9"/>
      <c r="N3" s="9"/>
      <c r="O3" s="9"/>
      <c r="P3" s="9"/>
      <c r="Q3" s="9"/>
      <c r="R3" s="9"/>
      <c r="S3" s="9"/>
      <c r="T3" s="9"/>
      <c r="U3" s="9"/>
      <c r="V3" s="9"/>
      <c r="W3" s="9"/>
      <c r="X3" s="9"/>
      <c r="Y3" s="9"/>
      <c r="Z3" s="9"/>
    </row>
    <row r="4" customFormat="false" ht="12.75" hidden="false" customHeight="true" outlineLevel="0" collapsed="false">
      <c r="A4" s="102" t="s">
        <v>165</v>
      </c>
      <c r="B4" s="102"/>
      <c r="C4" s="102"/>
      <c r="D4" s="9"/>
      <c r="E4" s="9"/>
      <c r="F4" s="9"/>
      <c r="G4" s="9"/>
      <c r="H4" s="9"/>
      <c r="I4" s="9"/>
      <c r="J4" s="9"/>
      <c r="K4" s="9"/>
      <c r="L4" s="9"/>
      <c r="M4" s="9"/>
      <c r="N4" s="9"/>
      <c r="O4" s="9"/>
      <c r="P4" s="9"/>
      <c r="Q4" s="9"/>
      <c r="R4" s="9"/>
      <c r="S4" s="9"/>
      <c r="T4" s="9"/>
      <c r="U4" s="9"/>
      <c r="V4" s="9"/>
      <c r="W4" s="9"/>
      <c r="X4" s="9"/>
      <c r="Y4" s="9"/>
      <c r="Z4" s="9"/>
    </row>
    <row r="5" customFormat="false" ht="12.75" hidden="false" customHeight="true" outlineLevel="0" collapsed="false">
      <c r="A5" s="103" t="s">
        <v>166</v>
      </c>
      <c r="B5" s="103"/>
      <c r="C5" s="103"/>
      <c r="D5" s="9"/>
      <c r="E5" s="9"/>
      <c r="F5" s="9"/>
      <c r="G5" s="9"/>
      <c r="H5" s="9"/>
      <c r="I5" s="9"/>
      <c r="J5" s="9"/>
      <c r="K5" s="9"/>
      <c r="L5" s="9"/>
      <c r="M5" s="9"/>
      <c r="N5" s="9"/>
      <c r="O5" s="9"/>
      <c r="P5" s="9"/>
      <c r="Q5" s="9"/>
      <c r="R5" s="9"/>
      <c r="S5" s="9"/>
      <c r="T5" s="9"/>
      <c r="U5" s="9"/>
      <c r="V5" s="9"/>
      <c r="W5" s="9"/>
      <c r="X5" s="9"/>
      <c r="Y5" s="9"/>
      <c r="Z5" s="9"/>
    </row>
    <row r="6" customFormat="false" ht="12.75" hidden="false" customHeight="true" outlineLevel="0" collapsed="false">
      <c r="A6" s="104" t="s">
        <v>167</v>
      </c>
      <c r="B6" s="104"/>
      <c r="C6" s="104"/>
      <c r="D6" s="9"/>
      <c r="E6" s="9"/>
      <c r="F6" s="9"/>
      <c r="G6" s="9"/>
      <c r="H6" s="9"/>
      <c r="I6" s="9"/>
      <c r="J6" s="9"/>
      <c r="K6" s="9"/>
      <c r="L6" s="9"/>
      <c r="M6" s="9"/>
      <c r="N6" s="9"/>
      <c r="O6" s="9"/>
      <c r="P6" s="9"/>
      <c r="Q6" s="9"/>
      <c r="R6" s="9"/>
      <c r="S6" s="9"/>
      <c r="T6" s="9"/>
      <c r="U6" s="9"/>
      <c r="V6" s="9"/>
      <c r="W6" s="9"/>
      <c r="X6" s="9"/>
      <c r="Y6" s="9"/>
      <c r="Z6" s="9"/>
    </row>
    <row r="7" customFormat="false" ht="12.75" hidden="false" customHeight="true" outlineLevel="0" collapsed="false">
      <c r="A7" s="105" t="s">
        <v>168</v>
      </c>
      <c r="B7" s="105"/>
      <c r="C7" s="105"/>
      <c r="D7" s="9"/>
      <c r="E7" s="9"/>
      <c r="F7" s="9"/>
      <c r="G7" s="9"/>
      <c r="H7" s="9"/>
      <c r="I7" s="9"/>
      <c r="J7" s="9"/>
      <c r="K7" s="9"/>
      <c r="L7" s="9"/>
      <c r="M7" s="9"/>
      <c r="N7" s="9"/>
      <c r="O7" s="9"/>
      <c r="P7" s="9"/>
      <c r="Q7" s="9"/>
      <c r="R7" s="9"/>
      <c r="S7" s="9"/>
      <c r="T7" s="9"/>
      <c r="U7" s="9"/>
      <c r="V7" s="9"/>
      <c r="W7" s="9"/>
      <c r="X7" s="9"/>
      <c r="Y7" s="9"/>
      <c r="Z7" s="9"/>
    </row>
    <row r="8" customFormat="false" ht="12.75" hidden="false" customHeight="true" outlineLevel="0" collapsed="false">
      <c r="A8" s="106" t="s">
        <v>169</v>
      </c>
      <c r="B8" s="107" t="s">
        <v>170</v>
      </c>
      <c r="C8" s="108"/>
      <c r="D8" s="9"/>
      <c r="E8" s="9"/>
      <c r="F8" s="9"/>
      <c r="G8" s="9"/>
      <c r="H8" s="9"/>
      <c r="I8" s="9"/>
      <c r="J8" s="9"/>
      <c r="K8" s="9"/>
      <c r="L8" s="9"/>
      <c r="M8" s="9"/>
      <c r="N8" s="9"/>
      <c r="O8" s="9"/>
      <c r="P8" s="9"/>
      <c r="Q8" s="9"/>
      <c r="R8" s="9"/>
      <c r="S8" s="9"/>
      <c r="T8" s="9"/>
      <c r="U8" s="9"/>
      <c r="V8" s="9"/>
      <c r="W8" s="9"/>
      <c r="X8" s="9"/>
      <c r="Y8" s="9"/>
      <c r="Z8" s="9"/>
    </row>
    <row r="9" customFormat="false" ht="12.75" hidden="false" customHeight="true" outlineLevel="0" collapsed="false">
      <c r="A9" s="13"/>
      <c r="B9" s="13"/>
      <c r="C9" s="13"/>
      <c r="D9" s="13"/>
      <c r="E9" s="9"/>
      <c r="F9" s="9"/>
      <c r="G9" s="9"/>
      <c r="H9" s="9"/>
      <c r="I9" s="9"/>
      <c r="J9" s="9"/>
      <c r="K9" s="9"/>
      <c r="L9" s="9"/>
      <c r="M9" s="9"/>
      <c r="N9" s="9"/>
      <c r="O9" s="9"/>
      <c r="P9" s="9"/>
      <c r="Q9" s="9"/>
      <c r="R9" s="9"/>
      <c r="S9" s="9"/>
      <c r="T9" s="9"/>
      <c r="U9" s="9"/>
      <c r="V9" s="9"/>
      <c r="W9" s="9"/>
      <c r="X9" s="9"/>
      <c r="Y9" s="9"/>
      <c r="Z9" s="9"/>
    </row>
    <row r="10" customFormat="false" ht="12.75" hidden="false" customHeight="true" outlineLevel="0" collapsed="false">
      <c r="A10" s="13"/>
      <c r="B10" s="13"/>
      <c r="C10" s="13"/>
      <c r="D10" s="13"/>
      <c r="E10" s="9"/>
      <c r="F10" s="9"/>
      <c r="G10" s="9"/>
      <c r="H10" s="9"/>
      <c r="I10" s="9"/>
      <c r="J10" s="9"/>
      <c r="K10" s="9"/>
      <c r="L10" s="9"/>
      <c r="M10" s="9"/>
      <c r="N10" s="9"/>
      <c r="O10" s="9"/>
      <c r="P10" s="9"/>
      <c r="Q10" s="9"/>
      <c r="R10" s="9"/>
      <c r="S10" s="9"/>
      <c r="T10" s="9"/>
      <c r="U10" s="9"/>
      <c r="V10" s="9"/>
      <c r="W10" s="9"/>
      <c r="X10" s="9"/>
      <c r="Y10" s="9"/>
      <c r="Z10" s="9"/>
    </row>
    <row r="11" customFormat="false" ht="12.75" hidden="false" customHeight="true" outlineLevel="0" collapsed="false">
      <c r="A11" s="103" t="s">
        <v>171</v>
      </c>
      <c r="B11" s="103"/>
      <c r="C11" s="103"/>
      <c r="D11" s="13"/>
      <c r="E11" s="9"/>
      <c r="F11" s="9"/>
      <c r="G11" s="9"/>
      <c r="H11" s="9"/>
      <c r="I11" s="9"/>
      <c r="J11" s="9"/>
      <c r="K11" s="9"/>
      <c r="L11" s="9"/>
      <c r="M11" s="9"/>
      <c r="N11" s="9"/>
      <c r="O11" s="9"/>
      <c r="P11" s="9"/>
      <c r="Q11" s="9"/>
      <c r="R11" s="9"/>
      <c r="S11" s="9"/>
      <c r="T11" s="9"/>
      <c r="U11" s="9"/>
      <c r="V11" s="9"/>
      <c r="W11" s="9"/>
      <c r="X11" s="9"/>
      <c r="Y11" s="9"/>
      <c r="Z11" s="9"/>
    </row>
    <row r="12" customFormat="false" ht="12.75" hidden="false" customHeight="true" outlineLevel="0" collapsed="false">
      <c r="A12" s="109" t="s">
        <v>172</v>
      </c>
      <c r="B12" s="110" t="s">
        <v>173</v>
      </c>
      <c r="C12" s="111"/>
      <c r="D12" s="13"/>
      <c r="E12" s="9"/>
      <c r="F12" s="9"/>
      <c r="G12" s="9"/>
      <c r="H12" s="9"/>
      <c r="I12" s="9"/>
      <c r="J12" s="9"/>
      <c r="K12" s="9"/>
      <c r="L12" s="9"/>
      <c r="M12" s="9"/>
      <c r="N12" s="9"/>
      <c r="O12" s="9"/>
      <c r="P12" s="9"/>
      <c r="Q12" s="9"/>
      <c r="R12" s="9"/>
      <c r="S12" s="9"/>
      <c r="T12" s="9"/>
      <c r="U12" s="9"/>
      <c r="V12" s="9"/>
      <c r="W12" s="9"/>
      <c r="X12" s="9"/>
      <c r="Y12" s="9"/>
      <c r="Z12" s="9"/>
    </row>
    <row r="13" customFormat="false" ht="12.75" hidden="false" customHeight="true" outlineLevel="0" collapsed="false">
      <c r="A13" s="112" t="s">
        <v>174</v>
      </c>
      <c r="B13" s="113" t="s">
        <v>175</v>
      </c>
      <c r="C13" s="114" t="s">
        <v>176</v>
      </c>
      <c r="D13" s="13"/>
      <c r="E13" s="9"/>
      <c r="F13" s="9"/>
      <c r="G13" s="9"/>
      <c r="H13" s="9"/>
      <c r="I13" s="9"/>
      <c r="J13" s="9"/>
      <c r="K13" s="9"/>
      <c r="L13" s="9"/>
      <c r="M13" s="9"/>
      <c r="N13" s="9"/>
      <c r="O13" s="9"/>
      <c r="P13" s="9"/>
      <c r="Q13" s="9"/>
      <c r="R13" s="9"/>
      <c r="S13" s="9"/>
      <c r="T13" s="9"/>
      <c r="U13" s="9"/>
      <c r="V13" s="9"/>
      <c r="W13" s="9"/>
      <c r="X13" s="9"/>
      <c r="Y13" s="9"/>
      <c r="Z13" s="9"/>
    </row>
    <row r="14" customFormat="false" ht="12.75" hidden="false" customHeight="true" outlineLevel="0" collapsed="false">
      <c r="A14" s="112" t="s">
        <v>177</v>
      </c>
      <c r="B14" s="113" t="s">
        <v>178</v>
      </c>
      <c r="C14" s="114" t="s">
        <v>179</v>
      </c>
      <c r="D14" s="13"/>
      <c r="E14" s="9"/>
      <c r="F14" s="9"/>
      <c r="G14" s="9"/>
      <c r="H14" s="9"/>
      <c r="I14" s="9"/>
      <c r="J14" s="9"/>
      <c r="K14" s="9"/>
      <c r="L14" s="9"/>
      <c r="M14" s="9"/>
      <c r="N14" s="9"/>
      <c r="O14" s="9"/>
      <c r="P14" s="9"/>
      <c r="Q14" s="9"/>
      <c r="R14" s="9"/>
      <c r="S14" s="9"/>
      <c r="T14" s="9"/>
      <c r="U14" s="9"/>
      <c r="V14" s="9"/>
      <c r="W14" s="9"/>
      <c r="X14" s="9"/>
      <c r="Y14" s="9"/>
      <c r="Z14" s="9"/>
    </row>
    <row r="15" customFormat="false" ht="12.75" hidden="false" customHeight="true" outlineLevel="0" collapsed="false">
      <c r="A15" s="115" t="s">
        <v>180</v>
      </c>
      <c r="B15" s="116" t="s">
        <v>181</v>
      </c>
      <c r="C15" s="117" t="s">
        <v>182</v>
      </c>
      <c r="D15" s="13"/>
      <c r="E15" s="9"/>
      <c r="F15" s="9"/>
      <c r="G15" s="9"/>
      <c r="H15" s="9"/>
      <c r="I15" s="9"/>
      <c r="J15" s="9"/>
      <c r="K15" s="9"/>
      <c r="L15" s="9"/>
      <c r="M15" s="9"/>
      <c r="N15" s="9"/>
      <c r="O15" s="9"/>
      <c r="P15" s="9"/>
      <c r="Q15" s="9"/>
      <c r="R15" s="9"/>
      <c r="S15" s="9"/>
      <c r="T15" s="9"/>
      <c r="U15" s="9"/>
      <c r="V15" s="9"/>
      <c r="W15" s="9"/>
      <c r="X15" s="9"/>
      <c r="Y15" s="9"/>
      <c r="Z15" s="9"/>
    </row>
    <row r="16" customFormat="false" ht="12.75" hidden="false" customHeight="true" outlineLevel="0" collapsed="false">
      <c r="A16" s="13"/>
      <c r="B16" s="13"/>
      <c r="C16" s="13"/>
      <c r="D16" s="13"/>
      <c r="E16" s="9"/>
      <c r="F16" s="9"/>
      <c r="G16" s="9"/>
      <c r="H16" s="9"/>
      <c r="I16" s="9"/>
      <c r="J16" s="9"/>
      <c r="K16" s="9"/>
      <c r="L16" s="9"/>
      <c r="M16" s="9"/>
      <c r="N16" s="9"/>
      <c r="O16" s="9"/>
      <c r="P16" s="9"/>
      <c r="Q16" s="9"/>
      <c r="R16" s="9"/>
      <c r="S16" s="9"/>
      <c r="T16" s="9"/>
      <c r="U16" s="9"/>
      <c r="V16" s="9"/>
      <c r="W16" s="9"/>
      <c r="X16" s="9"/>
      <c r="Y16" s="9"/>
      <c r="Z16" s="9"/>
    </row>
    <row r="17" customFormat="false" ht="12.75" hidden="false" customHeight="true" outlineLevel="0" collapsed="false">
      <c r="A17" s="13"/>
      <c r="B17" s="13"/>
      <c r="C17" s="13"/>
      <c r="D17" s="13"/>
      <c r="E17" s="9"/>
      <c r="F17" s="9"/>
      <c r="G17" s="9"/>
      <c r="H17" s="9"/>
      <c r="I17" s="9"/>
      <c r="J17" s="9"/>
      <c r="K17" s="9"/>
      <c r="L17" s="9"/>
      <c r="M17" s="9"/>
      <c r="N17" s="9"/>
      <c r="O17" s="9"/>
      <c r="P17" s="9"/>
      <c r="Q17" s="9"/>
      <c r="R17" s="9"/>
      <c r="S17" s="9"/>
      <c r="T17" s="9"/>
      <c r="U17" s="9"/>
      <c r="V17" s="9"/>
      <c r="W17" s="9"/>
      <c r="X17" s="9"/>
      <c r="Y17" s="9"/>
      <c r="Z17" s="9"/>
    </row>
    <row r="18" customFormat="false" ht="12.75" hidden="false" customHeight="true" outlineLevel="0" collapsed="false">
      <c r="A18" s="103" t="s">
        <v>183</v>
      </c>
      <c r="B18" s="103" t="s">
        <v>184</v>
      </c>
      <c r="C18" s="118" t="s">
        <v>185</v>
      </c>
      <c r="D18" s="13"/>
      <c r="E18" s="9"/>
      <c r="F18" s="9"/>
      <c r="G18" s="9"/>
      <c r="H18" s="9"/>
      <c r="I18" s="9"/>
      <c r="J18" s="9"/>
      <c r="K18" s="9"/>
      <c r="L18" s="9"/>
      <c r="M18" s="9"/>
      <c r="N18" s="9"/>
      <c r="O18" s="9"/>
      <c r="P18" s="9"/>
      <c r="Q18" s="9"/>
      <c r="R18" s="9"/>
      <c r="S18" s="9"/>
      <c r="T18" s="9"/>
      <c r="U18" s="9"/>
      <c r="V18" s="9"/>
      <c r="W18" s="9"/>
      <c r="X18" s="9"/>
      <c r="Y18" s="9"/>
      <c r="Z18" s="9"/>
    </row>
    <row r="19" customFormat="false" ht="12.75" hidden="false" customHeight="true" outlineLevel="0" collapsed="false">
      <c r="A19" s="119" t="s">
        <v>22</v>
      </c>
      <c r="B19" s="120" t="s">
        <v>186</v>
      </c>
      <c r="C19" s="121" t="n">
        <v>5</v>
      </c>
      <c r="D19" s="13"/>
      <c r="E19" s="9"/>
      <c r="F19" s="9"/>
      <c r="G19" s="9"/>
      <c r="H19" s="9"/>
      <c r="I19" s="9"/>
      <c r="J19" s="9"/>
      <c r="K19" s="9"/>
      <c r="L19" s="9"/>
      <c r="M19" s="9"/>
      <c r="N19" s="9"/>
      <c r="O19" s="9"/>
      <c r="P19" s="9"/>
      <c r="Q19" s="9"/>
      <c r="R19" s="9"/>
      <c r="S19" s="9"/>
      <c r="T19" s="9"/>
      <c r="U19" s="9"/>
      <c r="V19" s="9"/>
      <c r="W19" s="9"/>
      <c r="X19" s="9"/>
      <c r="Y19" s="9"/>
      <c r="Z19" s="9"/>
    </row>
    <row r="20" customFormat="false" ht="12.75" hidden="false" customHeight="true" outlineLevel="0" collapsed="false">
      <c r="A20" s="13"/>
      <c r="B20" s="13"/>
      <c r="C20" s="13"/>
      <c r="D20" s="9"/>
      <c r="E20" s="9"/>
      <c r="F20" s="9"/>
      <c r="G20" s="9"/>
      <c r="H20" s="9"/>
      <c r="I20" s="9"/>
      <c r="J20" s="9"/>
      <c r="K20" s="9"/>
      <c r="L20" s="9"/>
      <c r="M20" s="9"/>
      <c r="N20" s="9"/>
      <c r="O20" s="9"/>
      <c r="P20" s="9"/>
      <c r="Q20" s="9"/>
      <c r="R20" s="9"/>
      <c r="S20" s="9"/>
      <c r="T20" s="9"/>
      <c r="U20" s="9"/>
      <c r="V20" s="9"/>
      <c r="W20" s="9"/>
      <c r="X20" s="9"/>
      <c r="Y20" s="9"/>
      <c r="Z20" s="9"/>
    </row>
    <row r="21" customFormat="false" ht="12.75" hidden="false" customHeight="true" outlineLevel="0" collapsed="false">
      <c r="A21" s="13"/>
      <c r="B21" s="122"/>
      <c r="C21" s="13"/>
      <c r="D21" s="9"/>
      <c r="E21" s="9"/>
      <c r="F21" s="9"/>
      <c r="G21" s="9"/>
      <c r="H21" s="9"/>
      <c r="I21" s="9"/>
      <c r="J21" s="9"/>
      <c r="K21" s="9"/>
      <c r="L21" s="9"/>
      <c r="M21" s="9"/>
      <c r="N21" s="9"/>
      <c r="O21" s="9"/>
      <c r="P21" s="9"/>
      <c r="Q21" s="9"/>
      <c r="R21" s="9"/>
      <c r="S21" s="9"/>
      <c r="T21" s="9"/>
      <c r="U21" s="9"/>
      <c r="V21" s="9"/>
      <c r="W21" s="9"/>
      <c r="X21" s="9"/>
      <c r="Y21" s="9"/>
      <c r="Z21" s="9"/>
    </row>
    <row r="22" customFormat="false" ht="12.75" hidden="false" customHeight="true" outlineLevel="0" collapsed="false">
      <c r="A22" s="103" t="s">
        <v>187</v>
      </c>
      <c r="B22" s="103"/>
      <c r="C22" s="103"/>
      <c r="D22" s="13"/>
      <c r="E22" s="13"/>
      <c r="F22" s="9"/>
      <c r="G22" s="9"/>
      <c r="H22" s="9"/>
      <c r="I22" s="9"/>
      <c r="J22" s="9"/>
      <c r="K22" s="9"/>
      <c r="L22" s="9"/>
      <c r="M22" s="9"/>
      <c r="N22" s="9"/>
      <c r="O22" s="9"/>
      <c r="P22" s="9"/>
      <c r="Q22" s="9"/>
      <c r="R22" s="9"/>
      <c r="S22" s="9"/>
      <c r="T22" s="9"/>
      <c r="U22" s="9"/>
      <c r="V22" s="9"/>
      <c r="W22" s="9"/>
      <c r="X22" s="9"/>
      <c r="Y22" s="9"/>
      <c r="Z22" s="9"/>
    </row>
    <row r="23" customFormat="false" ht="14.25" hidden="false" customHeight="true" outlineLevel="0" collapsed="false">
      <c r="A23" s="109" t="n">
        <v>1</v>
      </c>
      <c r="B23" s="123" t="s">
        <v>188</v>
      </c>
      <c r="C23" s="124" t="s">
        <v>189</v>
      </c>
      <c r="D23" s="13"/>
      <c r="E23" s="13"/>
      <c r="F23" s="9"/>
      <c r="G23" s="9"/>
      <c r="H23" s="9"/>
      <c r="I23" s="9"/>
      <c r="J23" s="9"/>
      <c r="K23" s="9"/>
      <c r="L23" s="9"/>
      <c r="M23" s="9"/>
      <c r="N23" s="9"/>
      <c r="O23" s="9"/>
      <c r="P23" s="9"/>
      <c r="Q23" s="9"/>
      <c r="R23" s="9"/>
      <c r="S23" s="9"/>
      <c r="T23" s="9"/>
      <c r="U23" s="9"/>
      <c r="V23" s="9"/>
      <c r="W23" s="9"/>
      <c r="X23" s="9"/>
      <c r="Y23" s="9"/>
      <c r="Z23" s="9"/>
    </row>
    <row r="24" customFormat="false" ht="12.75" hidden="false" customHeight="true" outlineLevel="0" collapsed="false">
      <c r="A24" s="112" t="n">
        <v>2</v>
      </c>
      <c r="B24" s="125" t="s">
        <v>190</v>
      </c>
      <c r="C24" s="126" t="n">
        <v>1653.63</v>
      </c>
      <c r="D24" s="13"/>
      <c r="E24" s="13"/>
      <c r="F24" s="9"/>
      <c r="G24" s="9"/>
      <c r="H24" s="9"/>
      <c r="I24" s="9"/>
      <c r="J24" s="9"/>
      <c r="K24" s="9"/>
      <c r="L24" s="9"/>
      <c r="M24" s="9"/>
      <c r="N24" s="9"/>
      <c r="O24" s="9"/>
      <c r="P24" s="9"/>
      <c r="Q24" s="9"/>
      <c r="R24" s="9"/>
      <c r="S24" s="9"/>
      <c r="T24" s="9"/>
      <c r="U24" s="9"/>
      <c r="V24" s="9"/>
      <c r="W24" s="9"/>
      <c r="X24" s="9"/>
      <c r="Y24" s="9"/>
      <c r="Z24" s="9"/>
    </row>
    <row r="25" customFormat="false" ht="12.75" hidden="false" customHeight="true" outlineLevel="0" collapsed="false">
      <c r="A25" s="112" t="n">
        <v>3</v>
      </c>
      <c r="B25" s="113" t="s">
        <v>191</v>
      </c>
      <c r="C25" s="127" t="n">
        <f aca="false">(C24/40)*40</f>
        <v>1653.63</v>
      </c>
      <c r="D25" s="13"/>
      <c r="E25" s="13"/>
      <c r="F25" s="9"/>
      <c r="G25" s="9"/>
      <c r="H25" s="9"/>
      <c r="I25" s="9"/>
      <c r="J25" s="9"/>
      <c r="K25" s="9"/>
      <c r="L25" s="9"/>
      <c r="M25" s="9"/>
      <c r="N25" s="9"/>
      <c r="O25" s="9"/>
      <c r="P25" s="9"/>
      <c r="Q25" s="9"/>
      <c r="R25" s="9"/>
      <c r="S25" s="9"/>
      <c r="T25" s="9"/>
      <c r="U25" s="9"/>
      <c r="V25" s="9"/>
      <c r="W25" s="9"/>
      <c r="X25" s="9"/>
      <c r="Y25" s="9"/>
      <c r="Z25" s="9"/>
    </row>
    <row r="26" customFormat="false" ht="12.75" hidden="false" customHeight="true" outlineLevel="0" collapsed="false">
      <c r="A26" s="112" t="n">
        <v>3</v>
      </c>
      <c r="B26" s="113" t="s">
        <v>192</v>
      </c>
      <c r="C26" s="114"/>
      <c r="D26" s="13"/>
      <c r="E26" s="13"/>
      <c r="F26" s="9"/>
      <c r="G26" s="9"/>
      <c r="H26" s="9"/>
      <c r="I26" s="9"/>
      <c r="J26" s="9"/>
      <c r="K26" s="9"/>
      <c r="L26" s="9"/>
      <c r="M26" s="9"/>
      <c r="N26" s="9"/>
      <c r="O26" s="9"/>
      <c r="P26" s="9"/>
      <c r="Q26" s="9"/>
      <c r="R26" s="9"/>
      <c r="S26" s="9"/>
      <c r="T26" s="9"/>
      <c r="U26" s="9"/>
      <c r="V26" s="9"/>
      <c r="W26" s="9"/>
      <c r="X26" s="9"/>
      <c r="Y26" s="9"/>
      <c r="Z26" s="9"/>
    </row>
    <row r="27" customFormat="false" ht="12.75" hidden="false" customHeight="true" outlineLevel="0" collapsed="false">
      <c r="A27" s="115" t="n">
        <v>4</v>
      </c>
      <c r="B27" s="116" t="s">
        <v>193</v>
      </c>
      <c r="C27" s="128" t="s">
        <v>194</v>
      </c>
      <c r="D27" s="13"/>
      <c r="E27" s="13"/>
      <c r="F27" s="9"/>
      <c r="G27" s="9"/>
      <c r="H27" s="9"/>
      <c r="I27" s="9"/>
      <c r="J27" s="9"/>
      <c r="K27" s="9"/>
      <c r="L27" s="9"/>
      <c r="M27" s="9"/>
      <c r="N27" s="9"/>
      <c r="O27" s="9"/>
      <c r="P27" s="9"/>
      <c r="Q27" s="9"/>
      <c r="R27" s="9"/>
      <c r="S27" s="9"/>
      <c r="T27" s="9"/>
      <c r="U27" s="9"/>
      <c r="V27" s="9"/>
      <c r="W27" s="9"/>
      <c r="X27" s="9"/>
      <c r="Y27" s="9"/>
      <c r="Z27" s="9"/>
    </row>
    <row r="28" customFormat="false" ht="12.75" hidden="false" customHeight="true" outlineLevel="0" collapsed="false">
      <c r="A28" s="13"/>
      <c r="B28" s="13"/>
      <c r="C28" s="13"/>
      <c r="D28" s="13"/>
      <c r="E28" s="13"/>
      <c r="F28" s="9"/>
      <c r="G28" s="9"/>
      <c r="H28" s="9"/>
      <c r="I28" s="9"/>
      <c r="J28" s="9"/>
      <c r="K28" s="9"/>
      <c r="L28" s="9"/>
      <c r="M28" s="9"/>
      <c r="N28" s="9"/>
      <c r="O28" s="9"/>
      <c r="P28" s="9"/>
      <c r="Q28" s="9"/>
      <c r="R28" s="9"/>
      <c r="S28" s="9"/>
      <c r="T28" s="9"/>
      <c r="U28" s="9"/>
      <c r="V28" s="9"/>
      <c r="W28" s="9"/>
      <c r="X28" s="9"/>
      <c r="Y28" s="9"/>
      <c r="Z28" s="9"/>
    </row>
    <row r="29" customFormat="false" ht="12.75" hidden="false" customHeight="true" outlineLevel="0" collapsed="false">
      <c r="A29" s="9"/>
      <c r="B29" s="58" t="s">
        <v>195</v>
      </c>
      <c r="C29" s="13"/>
      <c r="D29" s="13"/>
      <c r="E29" s="13"/>
      <c r="F29" s="9"/>
      <c r="G29" s="9"/>
      <c r="H29" s="9"/>
      <c r="I29" s="9"/>
      <c r="J29" s="9"/>
      <c r="K29" s="9"/>
      <c r="L29" s="9"/>
      <c r="M29" s="9"/>
      <c r="N29" s="9"/>
      <c r="O29" s="9"/>
      <c r="P29" s="9"/>
      <c r="Q29" s="9"/>
      <c r="R29" s="9"/>
      <c r="S29" s="9"/>
      <c r="T29" s="9"/>
      <c r="U29" s="9"/>
      <c r="V29" s="9"/>
      <c r="W29" s="9"/>
      <c r="X29" s="9"/>
      <c r="Y29" s="9"/>
      <c r="Z29" s="9"/>
    </row>
    <row r="30" customFormat="false" ht="12.75" hidden="false" customHeight="true" outlineLevel="0" collapsed="false">
      <c r="A30" s="122"/>
      <c r="B30" s="13"/>
      <c r="C30" s="13"/>
      <c r="D30" s="13"/>
      <c r="E30" s="13"/>
      <c r="F30" s="9"/>
      <c r="G30" s="9"/>
      <c r="H30" s="9"/>
      <c r="I30" s="9"/>
      <c r="J30" s="9"/>
      <c r="K30" s="9"/>
      <c r="L30" s="9"/>
      <c r="M30" s="9"/>
      <c r="N30" s="9"/>
      <c r="O30" s="9"/>
      <c r="P30" s="9"/>
      <c r="Q30" s="9"/>
      <c r="R30" s="9"/>
      <c r="S30" s="9"/>
      <c r="T30" s="9"/>
      <c r="U30" s="9"/>
      <c r="V30" s="9"/>
      <c r="W30" s="9"/>
      <c r="X30" s="9"/>
      <c r="Y30" s="9"/>
      <c r="Z30" s="9"/>
    </row>
    <row r="31" customFormat="false" ht="12.75" hidden="false" customHeight="true" outlineLevel="0" collapsed="false">
      <c r="A31" s="129" t="s">
        <v>196</v>
      </c>
      <c r="B31" s="129"/>
      <c r="C31" s="130" t="s">
        <v>197</v>
      </c>
      <c r="D31" s="130" t="s">
        <v>198</v>
      </c>
      <c r="E31" s="13"/>
      <c r="F31" s="9"/>
      <c r="G31" s="9"/>
      <c r="H31" s="9"/>
      <c r="I31" s="9"/>
      <c r="J31" s="9"/>
      <c r="K31" s="9"/>
      <c r="L31" s="9"/>
      <c r="M31" s="9"/>
      <c r="N31" s="9"/>
      <c r="O31" s="9"/>
      <c r="P31" s="9"/>
      <c r="Q31" s="9"/>
      <c r="R31" s="9"/>
      <c r="S31" s="9"/>
      <c r="T31" s="9"/>
      <c r="U31" s="9"/>
      <c r="V31" s="9"/>
      <c r="W31" s="9"/>
      <c r="X31" s="9"/>
      <c r="Y31" s="9"/>
      <c r="Z31" s="9"/>
    </row>
    <row r="32" customFormat="false" ht="12.75" hidden="false" customHeight="true" outlineLevel="0" collapsed="false">
      <c r="A32" s="109" t="s">
        <v>172</v>
      </c>
      <c r="B32" s="110" t="s">
        <v>199</v>
      </c>
      <c r="C32" s="131" t="n">
        <v>1</v>
      </c>
      <c r="D32" s="127" t="n">
        <f aca="false">C25</f>
        <v>1653.63</v>
      </c>
      <c r="E32" s="9"/>
      <c r="F32" s="9"/>
      <c r="G32" s="9"/>
      <c r="H32" s="9"/>
      <c r="I32" s="9"/>
      <c r="J32" s="9"/>
      <c r="K32" s="9"/>
      <c r="L32" s="9"/>
      <c r="M32" s="9"/>
      <c r="N32" s="9"/>
      <c r="O32" s="9"/>
      <c r="P32" s="9"/>
      <c r="Q32" s="9"/>
      <c r="R32" s="9"/>
      <c r="S32" s="9"/>
      <c r="T32" s="9"/>
      <c r="U32" s="9"/>
      <c r="V32" s="9"/>
      <c r="W32" s="9"/>
      <c r="X32" s="9"/>
      <c r="Y32" s="9"/>
      <c r="Z32" s="9"/>
    </row>
    <row r="33" customFormat="false" ht="12.75" hidden="false" customHeight="true" outlineLevel="0" collapsed="false">
      <c r="A33" s="112" t="s">
        <v>174</v>
      </c>
      <c r="B33" s="113" t="s">
        <v>200</v>
      </c>
      <c r="C33" s="132"/>
      <c r="D33" s="133" t="n">
        <v>0</v>
      </c>
      <c r="E33" s="9"/>
      <c r="F33" s="9"/>
      <c r="G33" s="9"/>
      <c r="H33" s="9"/>
      <c r="I33" s="9"/>
      <c r="J33" s="9"/>
      <c r="K33" s="9"/>
      <c r="L33" s="9"/>
      <c r="M33" s="9"/>
      <c r="N33" s="9"/>
      <c r="O33" s="9"/>
      <c r="P33" s="9"/>
      <c r="Q33" s="9"/>
      <c r="R33" s="9"/>
      <c r="S33" s="9"/>
      <c r="T33" s="9"/>
      <c r="U33" s="9"/>
      <c r="V33" s="9"/>
      <c r="W33" s="9"/>
      <c r="X33" s="9"/>
      <c r="Y33" s="9"/>
      <c r="Z33" s="9"/>
    </row>
    <row r="34" customFormat="false" ht="12.75" hidden="false" customHeight="true" outlineLevel="0" collapsed="false">
      <c r="A34" s="112" t="s">
        <v>177</v>
      </c>
      <c r="B34" s="113" t="s">
        <v>201</v>
      </c>
      <c r="C34" s="132" t="n">
        <v>0.2</v>
      </c>
      <c r="D34" s="133" t="n">
        <f aca="false">D32*C34</f>
        <v>330.726</v>
      </c>
      <c r="E34" s="9"/>
      <c r="F34" s="9"/>
      <c r="G34" s="9"/>
      <c r="H34" s="9"/>
      <c r="I34" s="9"/>
      <c r="J34" s="9"/>
      <c r="K34" s="9"/>
      <c r="L34" s="9"/>
      <c r="M34" s="9"/>
      <c r="N34" s="9"/>
      <c r="O34" s="9"/>
      <c r="P34" s="9"/>
      <c r="Q34" s="9"/>
      <c r="R34" s="9"/>
      <c r="S34" s="9"/>
      <c r="T34" s="9"/>
      <c r="U34" s="9"/>
      <c r="V34" s="9"/>
      <c r="W34" s="9"/>
      <c r="X34" s="9"/>
      <c r="Y34" s="9"/>
      <c r="Z34" s="9"/>
    </row>
    <row r="35" customFormat="false" ht="12.75" hidden="false" customHeight="true" outlineLevel="0" collapsed="false">
      <c r="A35" s="112" t="s">
        <v>180</v>
      </c>
      <c r="B35" s="113" t="s">
        <v>202</v>
      </c>
      <c r="C35" s="132"/>
      <c r="D35" s="133" t="n">
        <f aca="false">((((D32+D33+D34)/200)*C35)*(10*1.1429))</f>
        <v>0</v>
      </c>
      <c r="E35" s="10"/>
      <c r="F35" s="10"/>
      <c r="G35" s="10"/>
      <c r="H35" s="9"/>
      <c r="I35" s="9"/>
      <c r="J35" s="9"/>
      <c r="K35" s="9"/>
      <c r="L35" s="9"/>
      <c r="M35" s="9"/>
      <c r="N35" s="9"/>
      <c r="O35" s="9"/>
      <c r="P35" s="9"/>
      <c r="Q35" s="9"/>
      <c r="R35" s="9"/>
      <c r="S35" s="9"/>
      <c r="T35" s="9"/>
      <c r="U35" s="9"/>
      <c r="V35" s="9"/>
      <c r="W35" s="9"/>
      <c r="X35" s="9"/>
      <c r="Y35" s="9"/>
      <c r="Z35" s="9"/>
    </row>
    <row r="36" customFormat="false" ht="12.75" hidden="false" customHeight="true" outlineLevel="0" collapsed="false">
      <c r="A36" s="112" t="s">
        <v>203</v>
      </c>
      <c r="B36" s="113" t="s">
        <v>204</v>
      </c>
      <c r="C36" s="132"/>
      <c r="D36" s="133" t="n">
        <v>0</v>
      </c>
      <c r="E36" s="9"/>
      <c r="F36" s="9"/>
      <c r="G36" s="9"/>
      <c r="H36" s="9"/>
      <c r="I36" s="9"/>
      <c r="J36" s="9"/>
      <c r="K36" s="9"/>
      <c r="L36" s="9"/>
      <c r="M36" s="9"/>
      <c r="N36" s="9"/>
      <c r="O36" s="9"/>
      <c r="P36" s="9"/>
      <c r="Q36" s="9"/>
      <c r="R36" s="9"/>
      <c r="S36" s="9"/>
      <c r="T36" s="9"/>
      <c r="U36" s="9"/>
      <c r="V36" s="9"/>
      <c r="W36" s="9"/>
      <c r="X36" s="9"/>
      <c r="Y36" s="9"/>
      <c r="Z36" s="9"/>
    </row>
    <row r="37" customFormat="false" ht="12.75" hidden="false" customHeight="true" outlineLevel="0" collapsed="false">
      <c r="A37" s="112" t="s">
        <v>205</v>
      </c>
      <c r="B37" s="134" t="s">
        <v>206</v>
      </c>
      <c r="C37" s="132"/>
      <c r="D37" s="133" t="n">
        <v>0</v>
      </c>
      <c r="E37" s="10"/>
      <c r="F37" s="9"/>
      <c r="G37" s="9"/>
      <c r="H37" s="9"/>
      <c r="I37" s="9"/>
      <c r="J37" s="9"/>
      <c r="K37" s="9"/>
      <c r="L37" s="9"/>
      <c r="M37" s="9"/>
      <c r="N37" s="9"/>
      <c r="O37" s="9"/>
      <c r="P37" s="9"/>
      <c r="Q37" s="9"/>
      <c r="R37" s="9"/>
      <c r="S37" s="9"/>
      <c r="T37" s="9"/>
      <c r="U37" s="9"/>
      <c r="V37" s="9"/>
      <c r="W37" s="9"/>
      <c r="X37" s="9"/>
      <c r="Y37" s="9"/>
      <c r="Z37" s="9"/>
    </row>
    <row r="38" customFormat="false" ht="12.75" hidden="false" customHeight="true" outlineLevel="0" collapsed="false">
      <c r="A38" s="135" t="s">
        <v>207</v>
      </c>
      <c r="B38" s="135"/>
      <c r="C38" s="135"/>
      <c r="D38" s="136" t="n">
        <f aca="false">SUM(D32:D37)</f>
        <v>1984.356</v>
      </c>
      <c r="E38" s="9"/>
      <c r="F38" s="9"/>
      <c r="G38" s="9"/>
      <c r="H38" s="9"/>
      <c r="I38" s="9"/>
      <c r="J38" s="9"/>
      <c r="K38" s="9"/>
      <c r="L38" s="9"/>
      <c r="M38" s="9"/>
      <c r="N38" s="9"/>
      <c r="O38" s="9"/>
      <c r="P38" s="9"/>
      <c r="Q38" s="9"/>
      <c r="R38" s="9"/>
      <c r="S38" s="9"/>
      <c r="T38" s="9"/>
      <c r="U38" s="9"/>
      <c r="V38" s="9"/>
      <c r="W38" s="9"/>
      <c r="X38" s="9"/>
      <c r="Y38" s="9"/>
      <c r="Z38" s="9"/>
    </row>
    <row r="39" customFormat="false" ht="12.75" hidden="false" customHeight="true" outlineLevel="0" collapsed="false">
      <c r="A39" s="13"/>
      <c r="B39" s="13"/>
      <c r="C39" s="13"/>
      <c r="D39" s="13"/>
      <c r="E39" s="9"/>
      <c r="F39" s="9"/>
      <c r="G39" s="9"/>
      <c r="H39" s="9"/>
      <c r="I39" s="9"/>
      <c r="J39" s="9"/>
      <c r="K39" s="9"/>
      <c r="L39" s="9"/>
      <c r="M39" s="9"/>
      <c r="N39" s="9"/>
      <c r="O39" s="9"/>
      <c r="P39" s="9"/>
      <c r="Q39" s="9"/>
      <c r="R39" s="9"/>
      <c r="S39" s="9"/>
      <c r="T39" s="9"/>
      <c r="U39" s="9"/>
      <c r="V39" s="9"/>
      <c r="W39" s="9"/>
      <c r="X39" s="9"/>
      <c r="Y39" s="9"/>
      <c r="Z39" s="9"/>
    </row>
    <row r="40" customFormat="false" ht="12.75" hidden="false" customHeight="true" outlineLevel="0" collapsed="false">
      <c r="A40" s="9"/>
      <c r="B40" s="58" t="s">
        <v>208</v>
      </c>
      <c r="C40" s="13"/>
      <c r="D40" s="13"/>
      <c r="E40" s="9"/>
      <c r="F40" s="9"/>
      <c r="G40" s="9"/>
      <c r="H40" s="9"/>
      <c r="I40" s="9"/>
      <c r="J40" s="9"/>
      <c r="K40" s="9"/>
      <c r="L40" s="9"/>
      <c r="M40" s="9"/>
      <c r="N40" s="9"/>
      <c r="O40" s="9"/>
      <c r="P40" s="9"/>
      <c r="Q40" s="9"/>
      <c r="R40" s="9"/>
      <c r="S40" s="9"/>
      <c r="T40" s="9"/>
      <c r="U40" s="9"/>
      <c r="V40" s="9"/>
      <c r="W40" s="9"/>
      <c r="X40" s="9"/>
      <c r="Y40" s="9"/>
      <c r="Z40" s="9"/>
    </row>
    <row r="41" customFormat="false" ht="12.75" hidden="false" customHeight="true" outlineLevel="0" collapsed="false">
      <c r="A41" s="122"/>
      <c r="B41" s="13"/>
      <c r="C41" s="13"/>
      <c r="D41" s="13"/>
      <c r="E41" s="9"/>
      <c r="F41" s="9"/>
      <c r="G41" s="9"/>
      <c r="H41" s="9"/>
      <c r="I41" s="9"/>
      <c r="J41" s="9"/>
      <c r="K41" s="9"/>
      <c r="L41" s="9"/>
      <c r="M41" s="9"/>
      <c r="N41" s="9"/>
      <c r="O41" s="9"/>
      <c r="P41" s="9"/>
      <c r="Q41" s="9"/>
      <c r="R41" s="9"/>
      <c r="S41" s="9"/>
      <c r="T41" s="9"/>
      <c r="U41" s="9"/>
      <c r="V41" s="9"/>
      <c r="W41" s="9"/>
      <c r="X41" s="9"/>
      <c r="Y41" s="9"/>
      <c r="Z41" s="9"/>
    </row>
    <row r="42" customFormat="false" ht="12.75" hidden="false" customHeight="true" outlineLevel="0" collapsed="false">
      <c r="A42" s="135" t="s">
        <v>209</v>
      </c>
      <c r="B42" s="135"/>
      <c r="C42" s="130" t="s">
        <v>197</v>
      </c>
      <c r="D42" s="137" t="s">
        <v>198</v>
      </c>
      <c r="E42" s="9"/>
      <c r="F42" s="9"/>
      <c r="G42" s="9"/>
      <c r="H42" s="9"/>
      <c r="I42" s="9"/>
      <c r="J42" s="9"/>
      <c r="K42" s="9"/>
      <c r="L42" s="9"/>
      <c r="M42" s="9"/>
      <c r="N42" s="9"/>
      <c r="O42" s="9"/>
      <c r="P42" s="9"/>
      <c r="Q42" s="9"/>
      <c r="R42" s="9"/>
      <c r="S42" s="9"/>
      <c r="T42" s="9"/>
      <c r="U42" s="9"/>
      <c r="V42" s="9"/>
      <c r="W42" s="9"/>
      <c r="X42" s="9"/>
      <c r="Y42" s="9"/>
      <c r="Z42" s="9"/>
    </row>
    <row r="43" customFormat="false" ht="12.75" hidden="false" customHeight="true" outlineLevel="0" collapsed="false">
      <c r="A43" s="109" t="s">
        <v>172</v>
      </c>
      <c r="B43" s="110" t="s">
        <v>210</v>
      </c>
      <c r="C43" s="138" t="n">
        <v>0.0833</v>
      </c>
      <c r="D43" s="139" t="n">
        <f aca="false">C43*$D$38</f>
        <v>165.2968548</v>
      </c>
      <c r="E43" s="9"/>
      <c r="F43" s="9"/>
      <c r="G43" s="9"/>
      <c r="H43" s="9"/>
      <c r="I43" s="9"/>
      <c r="J43" s="9"/>
      <c r="K43" s="9"/>
      <c r="L43" s="9"/>
      <c r="M43" s="9"/>
      <c r="N43" s="9"/>
      <c r="O43" s="9"/>
      <c r="P43" s="9"/>
      <c r="Q43" s="9"/>
      <c r="R43" s="9"/>
      <c r="S43" s="9"/>
      <c r="T43" s="9"/>
      <c r="U43" s="9"/>
      <c r="V43" s="9"/>
      <c r="W43" s="9"/>
      <c r="X43" s="9"/>
      <c r="Y43" s="9"/>
      <c r="Z43" s="9"/>
    </row>
    <row r="44" customFormat="false" ht="12.75" hidden="false" customHeight="true" outlineLevel="0" collapsed="false">
      <c r="A44" s="140" t="s">
        <v>174</v>
      </c>
      <c r="B44" s="134" t="s">
        <v>211</v>
      </c>
      <c r="C44" s="141" t="n">
        <v>0.1111</v>
      </c>
      <c r="D44" s="142" t="n">
        <f aca="false">C44*$D$38</f>
        <v>220.4619516</v>
      </c>
      <c r="E44" s="9"/>
      <c r="F44" s="9"/>
      <c r="G44" s="9"/>
      <c r="H44" s="9"/>
      <c r="I44" s="9"/>
      <c r="J44" s="9"/>
      <c r="K44" s="9"/>
      <c r="L44" s="9"/>
      <c r="M44" s="9"/>
      <c r="N44" s="9"/>
      <c r="O44" s="9"/>
      <c r="P44" s="9"/>
      <c r="Q44" s="9"/>
      <c r="R44" s="9"/>
      <c r="S44" s="9"/>
      <c r="T44" s="9"/>
      <c r="U44" s="9"/>
      <c r="V44" s="9"/>
      <c r="W44" s="9"/>
      <c r="X44" s="9"/>
      <c r="Y44" s="9"/>
      <c r="Z44" s="9"/>
    </row>
    <row r="45" customFormat="false" ht="12.75" hidden="false" customHeight="true" outlineLevel="0" collapsed="false">
      <c r="A45" s="135" t="s">
        <v>28</v>
      </c>
      <c r="B45" s="135"/>
      <c r="C45" s="143" t="n">
        <f aca="false">C43+C44</f>
        <v>0.1944</v>
      </c>
      <c r="D45" s="144" t="n">
        <f aca="false">ROUND(SUM(D43:D44),2)</f>
        <v>385.76</v>
      </c>
      <c r="E45" s="9"/>
      <c r="F45" s="9"/>
      <c r="G45" s="9"/>
      <c r="H45" s="9"/>
      <c r="I45" s="9"/>
      <c r="J45" s="9"/>
      <c r="K45" s="9"/>
      <c r="L45" s="9"/>
      <c r="M45" s="9"/>
      <c r="N45" s="9"/>
      <c r="O45" s="9"/>
      <c r="P45" s="9"/>
      <c r="Q45" s="9"/>
      <c r="R45" s="9"/>
      <c r="S45" s="9"/>
      <c r="T45" s="9"/>
      <c r="U45" s="9"/>
      <c r="V45" s="9"/>
      <c r="W45" s="9"/>
      <c r="X45" s="9"/>
      <c r="Y45" s="9"/>
      <c r="Z45" s="9"/>
    </row>
    <row r="46" customFormat="false" ht="12.75" hidden="false" customHeight="true" outlineLevel="0" collapsed="false">
      <c r="A46" s="122"/>
      <c r="B46" s="13"/>
      <c r="C46" s="13"/>
      <c r="D46" s="13"/>
      <c r="E46" s="9"/>
      <c r="F46" s="9"/>
      <c r="G46" s="9"/>
      <c r="H46" s="9"/>
      <c r="I46" s="9"/>
      <c r="J46" s="9"/>
      <c r="K46" s="9"/>
      <c r="L46" s="9"/>
      <c r="M46" s="9"/>
      <c r="N46" s="9"/>
      <c r="O46" s="9"/>
      <c r="P46" s="9"/>
      <c r="Q46" s="9"/>
      <c r="R46" s="9"/>
      <c r="S46" s="9"/>
      <c r="T46" s="9"/>
      <c r="U46" s="9"/>
      <c r="V46" s="9"/>
      <c r="W46" s="9"/>
      <c r="X46" s="9"/>
      <c r="Y46" s="9"/>
      <c r="Z46" s="9"/>
    </row>
    <row r="47" customFormat="false" ht="12.75" hidden="false" customHeight="true" outlineLevel="0" collapsed="false">
      <c r="A47" s="122"/>
      <c r="B47" s="13"/>
      <c r="C47" s="13"/>
      <c r="D47" s="13"/>
      <c r="E47" s="9"/>
      <c r="F47" s="9"/>
      <c r="G47" s="9"/>
      <c r="H47" s="9"/>
      <c r="I47" s="9"/>
      <c r="J47" s="9"/>
      <c r="K47" s="9"/>
      <c r="L47" s="9"/>
      <c r="M47" s="9"/>
      <c r="N47" s="9"/>
      <c r="O47" s="9"/>
      <c r="P47" s="9"/>
      <c r="Q47" s="9"/>
      <c r="R47" s="9"/>
      <c r="S47" s="9"/>
      <c r="T47" s="9"/>
      <c r="U47" s="9"/>
      <c r="V47" s="9"/>
      <c r="W47" s="9"/>
      <c r="X47" s="9"/>
      <c r="Y47" s="9"/>
      <c r="Z47" s="9"/>
    </row>
    <row r="48" customFormat="false" ht="12.75" hidden="false" customHeight="true" outlineLevel="0" collapsed="false">
      <c r="A48" s="135" t="s">
        <v>212</v>
      </c>
      <c r="B48" s="135"/>
      <c r="C48" s="130" t="s">
        <v>197</v>
      </c>
      <c r="D48" s="130" t="s">
        <v>198</v>
      </c>
      <c r="E48" s="9"/>
      <c r="F48" s="9"/>
      <c r="G48" s="9"/>
      <c r="H48" s="9"/>
      <c r="I48" s="9"/>
      <c r="J48" s="9"/>
      <c r="K48" s="9"/>
      <c r="L48" s="9"/>
      <c r="M48" s="9"/>
      <c r="N48" s="9"/>
      <c r="O48" s="9"/>
      <c r="P48" s="9"/>
      <c r="Q48" s="9"/>
      <c r="R48" s="9"/>
      <c r="S48" s="9"/>
      <c r="T48" s="9"/>
      <c r="U48" s="9"/>
      <c r="V48" s="9"/>
      <c r="W48" s="9"/>
      <c r="X48" s="9"/>
      <c r="Y48" s="9"/>
      <c r="Z48" s="9"/>
    </row>
    <row r="49" customFormat="false" ht="12.75" hidden="false" customHeight="true" outlineLevel="0" collapsed="false">
      <c r="A49" s="109" t="s">
        <v>172</v>
      </c>
      <c r="B49" s="110" t="s">
        <v>213</v>
      </c>
      <c r="C49" s="138" t="n">
        <v>0.2</v>
      </c>
      <c r="D49" s="139" t="n">
        <f aca="false">SUM($D$38,$D$45,$D$95)*C49</f>
        <v>480.45251344</v>
      </c>
      <c r="E49" s="9"/>
      <c r="F49" s="9"/>
      <c r="G49" s="9"/>
      <c r="H49" s="9"/>
      <c r="I49" s="9"/>
      <c r="J49" s="9"/>
      <c r="K49" s="9"/>
      <c r="L49" s="9"/>
      <c r="M49" s="9"/>
      <c r="N49" s="9"/>
      <c r="O49" s="9"/>
      <c r="P49" s="9"/>
      <c r="Q49" s="9"/>
      <c r="R49" s="9"/>
      <c r="S49" s="9"/>
      <c r="T49" s="9"/>
      <c r="U49" s="9"/>
      <c r="V49" s="9"/>
      <c r="W49" s="9"/>
      <c r="X49" s="9"/>
      <c r="Y49" s="9"/>
      <c r="Z49" s="9"/>
    </row>
    <row r="50" customFormat="false" ht="12.75" hidden="false" customHeight="true" outlineLevel="0" collapsed="false">
      <c r="A50" s="112" t="s">
        <v>174</v>
      </c>
      <c r="B50" s="113" t="s">
        <v>214</v>
      </c>
      <c r="C50" s="145" t="n">
        <v>0.015</v>
      </c>
      <c r="D50" s="139" t="n">
        <f aca="false">SUM($D$38,$D$45,$D$95)*C50</f>
        <v>36.033938508</v>
      </c>
      <c r="E50" s="9"/>
      <c r="F50" s="9"/>
      <c r="G50" s="9"/>
      <c r="H50" s="9"/>
      <c r="I50" s="9"/>
      <c r="J50" s="9"/>
      <c r="K50" s="9"/>
      <c r="L50" s="9"/>
      <c r="M50" s="9"/>
      <c r="N50" s="9"/>
      <c r="O50" s="9"/>
      <c r="P50" s="9"/>
      <c r="Q50" s="9"/>
      <c r="R50" s="9"/>
      <c r="S50" s="9"/>
      <c r="T50" s="9"/>
      <c r="U50" s="9"/>
      <c r="V50" s="9"/>
      <c r="W50" s="9"/>
      <c r="X50" s="9"/>
      <c r="Y50" s="9"/>
      <c r="Z50" s="9"/>
    </row>
    <row r="51" customFormat="false" ht="12.75" hidden="false" customHeight="true" outlineLevel="0" collapsed="false">
      <c r="A51" s="112" t="s">
        <v>177</v>
      </c>
      <c r="B51" s="113" t="s">
        <v>215</v>
      </c>
      <c r="C51" s="145" t="n">
        <v>0.01</v>
      </c>
      <c r="D51" s="139" t="n">
        <f aca="false">SUM($D$38,$D$45,$D$95)*C51</f>
        <v>24.022625672</v>
      </c>
      <c r="E51" s="9"/>
      <c r="F51" s="9"/>
      <c r="G51" s="9"/>
      <c r="H51" s="9"/>
      <c r="I51" s="9"/>
      <c r="J51" s="9"/>
      <c r="K51" s="9"/>
      <c r="L51" s="9"/>
      <c r="M51" s="9"/>
      <c r="N51" s="9"/>
      <c r="O51" s="9"/>
      <c r="P51" s="9"/>
      <c r="Q51" s="9"/>
      <c r="R51" s="9"/>
      <c r="S51" s="9"/>
      <c r="T51" s="9"/>
      <c r="U51" s="9"/>
      <c r="V51" s="9"/>
      <c r="W51" s="9"/>
      <c r="X51" s="9"/>
      <c r="Y51" s="9"/>
      <c r="Z51" s="9"/>
    </row>
    <row r="52" customFormat="false" ht="12.75" hidden="false" customHeight="true" outlineLevel="0" collapsed="false">
      <c r="A52" s="112" t="s">
        <v>180</v>
      </c>
      <c r="B52" s="113" t="s">
        <v>216</v>
      </c>
      <c r="C52" s="145" t="n">
        <v>0.002</v>
      </c>
      <c r="D52" s="139" t="n">
        <f aca="false">SUM($D$38,$D$45,$D$95)*C52</f>
        <v>4.8045251344</v>
      </c>
      <c r="E52" s="9"/>
      <c r="F52" s="9"/>
      <c r="G52" s="9"/>
      <c r="H52" s="9"/>
      <c r="I52" s="9"/>
      <c r="J52" s="9"/>
      <c r="K52" s="9"/>
      <c r="L52" s="9"/>
      <c r="M52" s="9"/>
      <c r="N52" s="9"/>
      <c r="O52" s="9"/>
      <c r="P52" s="9"/>
      <c r="Q52" s="9"/>
      <c r="R52" s="9"/>
      <c r="S52" s="9"/>
      <c r="T52" s="9"/>
      <c r="U52" s="9"/>
      <c r="V52" s="9"/>
      <c r="W52" s="9"/>
      <c r="X52" s="9"/>
      <c r="Y52" s="9"/>
      <c r="Z52" s="9"/>
    </row>
    <row r="53" customFormat="false" ht="12.75" hidden="false" customHeight="true" outlineLevel="0" collapsed="false">
      <c r="A53" s="112" t="s">
        <v>203</v>
      </c>
      <c r="B53" s="113" t="s">
        <v>217</v>
      </c>
      <c r="C53" s="145" t="n">
        <v>0.025</v>
      </c>
      <c r="D53" s="139" t="n">
        <f aca="false">SUM($D$38,$D$45,$D$95)*C53</f>
        <v>60.05656418</v>
      </c>
      <c r="E53" s="9"/>
      <c r="F53" s="9"/>
      <c r="G53" s="9"/>
      <c r="H53" s="9"/>
      <c r="I53" s="9"/>
      <c r="J53" s="9"/>
      <c r="K53" s="9"/>
      <c r="L53" s="9"/>
      <c r="M53" s="9"/>
      <c r="N53" s="9"/>
      <c r="O53" s="9"/>
      <c r="P53" s="9"/>
      <c r="Q53" s="9"/>
      <c r="R53" s="9"/>
      <c r="S53" s="9"/>
      <c r="T53" s="9"/>
      <c r="U53" s="9"/>
      <c r="V53" s="9"/>
      <c r="W53" s="9"/>
      <c r="X53" s="9"/>
      <c r="Y53" s="9"/>
      <c r="Z53" s="9"/>
    </row>
    <row r="54" customFormat="false" ht="12.75" hidden="false" customHeight="true" outlineLevel="0" collapsed="false">
      <c r="A54" s="112" t="s">
        <v>205</v>
      </c>
      <c r="B54" s="113" t="s">
        <v>218</v>
      </c>
      <c r="C54" s="145" t="n">
        <v>0.08</v>
      </c>
      <c r="D54" s="139" t="n">
        <f aca="false">SUM($D$38,$D$45,$D$95)*C54</f>
        <v>192.181005376</v>
      </c>
      <c r="E54" s="9"/>
      <c r="F54" s="9"/>
      <c r="G54" s="9"/>
      <c r="H54" s="9"/>
      <c r="I54" s="9"/>
      <c r="J54" s="9"/>
      <c r="K54" s="9"/>
      <c r="L54" s="9"/>
      <c r="M54" s="9"/>
      <c r="N54" s="9"/>
      <c r="O54" s="9"/>
      <c r="P54" s="9"/>
      <c r="Q54" s="9"/>
      <c r="R54" s="9"/>
      <c r="S54" s="9"/>
      <c r="T54" s="9"/>
      <c r="U54" s="9"/>
      <c r="V54" s="9"/>
      <c r="W54" s="9"/>
      <c r="X54" s="9"/>
      <c r="Y54" s="9"/>
      <c r="Z54" s="9"/>
    </row>
    <row r="55" customFormat="false" ht="12.75" hidden="false" customHeight="true" outlineLevel="0" collapsed="false">
      <c r="A55" s="112" t="s">
        <v>219</v>
      </c>
      <c r="B55" s="113" t="s">
        <v>220</v>
      </c>
      <c r="C55" s="146" t="n">
        <v>0.03</v>
      </c>
      <c r="D55" s="139" t="n">
        <f aca="false">SUM($D$38,$D$45,$D$95)*C55</f>
        <v>72.067877016</v>
      </c>
      <c r="E55" s="9"/>
      <c r="F55" s="9"/>
      <c r="G55" s="9"/>
      <c r="H55" s="9"/>
      <c r="I55" s="9"/>
      <c r="J55" s="9"/>
      <c r="K55" s="9"/>
      <c r="L55" s="9"/>
      <c r="M55" s="9"/>
      <c r="N55" s="9"/>
      <c r="O55" s="9"/>
      <c r="P55" s="9"/>
      <c r="Q55" s="9"/>
      <c r="R55" s="9"/>
      <c r="S55" s="9"/>
      <c r="T55" s="9"/>
      <c r="U55" s="9"/>
      <c r="V55" s="9"/>
      <c r="W55" s="9"/>
      <c r="X55" s="9"/>
      <c r="Y55" s="9"/>
      <c r="Z55" s="9"/>
    </row>
    <row r="56" customFormat="false" ht="12.75" hidden="false" customHeight="true" outlineLevel="0" collapsed="false">
      <c r="A56" s="140" t="s">
        <v>221</v>
      </c>
      <c r="B56" s="134" t="s">
        <v>222</v>
      </c>
      <c r="C56" s="147" t="n">
        <v>0.006</v>
      </c>
      <c r="D56" s="139" t="n">
        <f aca="false">SUM($D$38,$D$45,$D$95)*C56</f>
        <v>14.4135754032</v>
      </c>
      <c r="E56" s="9"/>
      <c r="F56" s="9"/>
      <c r="G56" s="9"/>
      <c r="H56" s="9"/>
      <c r="I56" s="9"/>
      <c r="J56" s="9"/>
      <c r="K56" s="9"/>
      <c r="L56" s="9"/>
      <c r="M56" s="9"/>
      <c r="N56" s="9"/>
      <c r="O56" s="9"/>
      <c r="P56" s="9"/>
      <c r="Q56" s="9"/>
      <c r="R56" s="9"/>
      <c r="S56" s="9"/>
      <c r="T56" s="9"/>
      <c r="U56" s="9"/>
      <c r="V56" s="9"/>
      <c r="W56" s="9"/>
      <c r="X56" s="9"/>
      <c r="Y56" s="9"/>
      <c r="Z56" s="9"/>
    </row>
    <row r="57" customFormat="false" ht="12.75" hidden="false" customHeight="true" outlineLevel="0" collapsed="false">
      <c r="A57" s="135" t="s">
        <v>28</v>
      </c>
      <c r="B57" s="135"/>
      <c r="C57" s="148" t="n">
        <f aca="false">SUM(C49:C56)</f>
        <v>0.368</v>
      </c>
      <c r="D57" s="149" t="n">
        <f aca="false">ROUND(SUM(D49:D56),2)</f>
        <v>884.03</v>
      </c>
      <c r="E57" s="9"/>
      <c r="F57" s="9"/>
      <c r="G57" s="9"/>
      <c r="H57" s="9"/>
      <c r="I57" s="9"/>
      <c r="J57" s="9"/>
      <c r="K57" s="9"/>
      <c r="L57" s="9"/>
      <c r="M57" s="9"/>
      <c r="N57" s="9"/>
      <c r="O57" s="9"/>
      <c r="P57" s="9"/>
      <c r="Q57" s="9"/>
      <c r="R57" s="9"/>
      <c r="S57" s="9"/>
      <c r="T57" s="9"/>
      <c r="U57" s="9"/>
      <c r="V57" s="9"/>
      <c r="W57" s="9"/>
      <c r="X57" s="9"/>
      <c r="Y57" s="9"/>
      <c r="Z57" s="9"/>
    </row>
    <row r="58" customFormat="false" ht="12.75" hidden="false" customHeight="true" outlineLevel="0" collapsed="false">
      <c r="A58" s="150" t="s">
        <v>223</v>
      </c>
      <c r="B58" s="150"/>
      <c r="C58" s="150"/>
      <c r="D58" s="150"/>
      <c r="E58" s="9"/>
      <c r="F58" s="9"/>
      <c r="G58" s="9"/>
      <c r="H58" s="9"/>
      <c r="I58" s="9"/>
      <c r="J58" s="9"/>
      <c r="K58" s="9"/>
      <c r="L58" s="9"/>
      <c r="M58" s="9"/>
      <c r="N58" s="9"/>
      <c r="O58" s="9"/>
      <c r="P58" s="9"/>
      <c r="Q58" s="9"/>
      <c r="R58" s="9"/>
      <c r="S58" s="9"/>
      <c r="T58" s="9"/>
      <c r="U58" s="9"/>
      <c r="V58" s="9"/>
      <c r="W58" s="9"/>
      <c r="X58" s="9"/>
      <c r="Y58" s="9"/>
      <c r="Z58" s="9"/>
    </row>
    <row r="59" customFormat="false" ht="12.75" hidden="false" customHeight="true" outlineLevel="0" collapsed="false">
      <c r="A59" s="151" t="s">
        <v>224</v>
      </c>
      <c r="B59" s="151"/>
      <c r="C59" s="151"/>
      <c r="D59" s="151"/>
      <c r="E59" s="9"/>
      <c r="F59" s="9"/>
      <c r="G59" s="9"/>
      <c r="H59" s="9"/>
      <c r="I59" s="9"/>
      <c r="J59" s="9"/>
      <c r="K59" s="9"/>
      <c r="L59" s="9"/>
      <c r="M59" s="9"/>
      <c r="N59" s="9"/>
      <c r="O59" s="9"/>
      <c r="P59" s="9"/>
      <c r="Q59" s="9"/>
      <c r="R59" s="9"/>
      <c r="S59" s="9"/>
      <c r="T59" s="9"/>
      <c r="U59" s="9"/>
      <c r="V59" s="9"/>
      <c r="W59" s="9"/>
      <c r="X59" s="9"/>
      <c r="Y59" s="9"/>
      <c r="Z59" s="9"/>
    </row>
    <row r="60" customFormat="false" ht="12.75" hidden="false" customHeight="true" outlineLevel="0" collapsed="false">
      <c r="A60" s="152" t="s">
        <v>225</v>
      </c>
      <c r="B60" s="152"/>
      <c r="C60" s="152"/>
      <c r="D60" s="152"/>
      <c r="E60" s="9"/>
      <c r="F60" s="9"/>
      <c r="G60" s="9"/>
      <c r="H60" s="9"/>
      <c r="I60" s="9"/>
      <c r="J60" s="9"/>
      <c r="K60" s="9"/>
      <c r="L60" s="9"/>
      <c r="M60" s="9"/>
      <c r="N60" s="9"/>
      <c r="O60" s="9"/>
      <c r="P60" s="9"/>
      <c r="Q60" s="9"/>
      <c r="R60" s="9"/>
      <c r="S60" s="9"/>
      <c r="T60" s="9"/>
      <c r="U60" s="9"/>
      <c r="V60" s="9"/>
      <c r="W60" s="9"/>
      <c r="X60" s="9"/>
      <c r="Y60" s="9"/>
      <c r="Z60" s="9"/>
    </row>
    <row r="61" customFormat="false" ht="12.75" hidden="false" customHeight="true" outlineLevel="0" collapsed="false">
      <c r="A61" s="122"/>
      <c r="B61" s="13"/>
      <c r="C61" s="13"/>
      <c r="D61" s="13"/>
      <c r="E61" s="9"/>
      <c r="F61" s="9"/>
      <c r="G61" s="9"/>
      <c r="H61" s="9"/>
      <c r="I61" s="9"/>
      <c r="J61" s="9"/>
      <c r="K61" s="9"/>
      <c r="L61" s="9"/>
      <c r="M61" s="9"/>
      <c r="N61" s="9"/>
      <c r="O61" s="9"/>
      <c r="P61" s="9"/>
      <c r="Q61" s="9"/>
      <c r="R61" s="9"/>
      <c r="S61" s="9"/>
      <c r="T61" s="9"/>
      <c r="U61" s="9"/>
      <c r="V61" s="9"/>
      <c r="W61" s="9"/>
      <c r="X61" s="9"/>
      <c r="Y61" s="9"/>
      <c r="Z61" s="9"/>
    </row>
    <row r="62" customFormat="false" ht="12.75" hidden="false" customHeight="true" outlineLevel="0" collapsed="false">
      <c r="A62" s="135" t="s">
        <v>226</v>
      </c>
      <c r="B62" s="135"/>
      <c r="C62" s="137" t="s">
        <v>227</v>
      </c>
      <c r="D62" s="130" t="s">
        <v>228</v>
      </c>
      <c r="E62" s="9"/>
      <c r="F62" s="9"/>
      <c r="G62" s="9"/>
      <c r="H62" s="9"/>
      <c r="I62" s="9"/>
      <c r="J62" s="9"/>
      <c r="K62" s="9"/>
      <c r="L62" s="9"/>
      <c r="M62" s="9"/>
      <c r="N62" s="9"/>
      <c r="O62" s="9"/>
      <c r="P62" s="9"/>
      <c r="Q62" s="9"/>
      <c r="R62" s="9"/>
      <c r="S62" s="9"/>
      <c r="T62" s="9"/>
      <c r="U62" s="9"/>
      <c r="V62" s="9"/>
      <c r="W62" s="9"/>
      <c r="X62" s="9"/>
      <c r="Y62" s="9"/>
      <c r="Z62" s="9"/>
    </row>
    <row r="63" customFormat="false" ht="12.75" hidden="false" customHeight="true" outlineLevel="0" collapsed="false">
      <c r="A63" s="109" t="s">
        <v>172</v>
      </c>
      <c r="B63" s="153" t="s">
        <v>229</v>
      </c>
      <c r="C63" s="154" t="n">
        <v>6.85</v>
      </c>
      <c r="D63" s="142" t="n">
        <f aca="false">IF((22*2*C63-ROUND(D32*0.06,2))&lt;=0,0,(22*2*C63-ROUND(D32*0.06,2)))</f>
        <v>202.18</v>
      </c>
      <c r="E63" s="9"/>
      <c r="F63" s="9"/>
      <c r="G63" s="9"/>
      <c r="H63" s="9"/>
      <c r="I63" s="9"/>
      <c r="J63" s="9"/>
      <c r="K63" s="9"/>
      <c r="L63" s="9"/>
      <c r="M63" s="9"/>
      <c r="N63" s="9"/>
      <c r="O63" s="9"/>
      <c r="P63" s="9"/>
      <c r="Q63" s="9"/>
      <c r="R63" s="9"/>
      <c r="S63" s="9"/>
      <c r="T63" s="9"/>
      <c r="U63" s="9"/>
      <c r="V63" s="9"/>
      <c r="W63" s="9"/>
      <c r="X63" s="9"/>
      <c r="Y63" s="9"/>
      <c r="Z63" s="9"/>
    </row>
    <row r="64" customFormat="false" ht="12.75" hidden="false" customHeight="true" outlineLevel="0" collapsed="false">
      <c r="A64" s="112" t="s">
        <v>174</v>
      </c>
      <c r="B64" s="113" t="s">
        <v>230</v>
      </c>
      <c r="C64" s="154" t="n">
        <v>27.29</v>
      </c>
      <c r="D64" s="155" t="n">
        <f aca="false">C64*22*99%</f>
        <v>594.3762</v>
      </c>
      <c r="E64" s="9"/>
      <c r="F64" s="9"/>
      <c r="G64" s="9"/>
      <c r="H64" s="9"/>
      <c r="I64" s="9"/>
      <c r="J64" s="9"/>
      <c r="K64" s="9"/>
      <c r="L64" s="9"/>
      <c r="M64" s="9"/>
      <c r="N64" s="9"/>
      <c r="O64" s="9"/>
      <c r="P64" s="9"/>
      <c r="Q64" s="9"/>
      <c r="R64" s="9"/>
      <c r="S64" s="9"/>
      <c r="T64" s="9"/>
      <c r="U64" s="9"/>
      <c r="V64" s="9"/>
      <c r="W64" s="9"/>
      <c r="X64" s="9"/>
      <c r="Y64" s="9"/>
      <c r="Z64" s="9"/>
    </row>
    <row r="65" customFormat="false" ht="12.75" hidden="false" customHeight="true" outlineLevel="0" collapsed="false">
      <c r="A65" s="112" t="s">
        <v>177</v>
      </c>
      <c r="B65" s="113" t="s">
        <v>231</v>
      </c>
      <c r="C65" s="154" t="n">
        <v>0</v>
      </c>
      <c r="D65" s="155" t="n">
        <v>0</v>
      </c>
      <c r="E65" s="9"/>
      <c r="F65" s="9"/>
      <c r="G65" s="9"/>
      <c r="H65" s="9"/>
      <c r="I65" s="9"/>
      <c r="J65" s="9"/>
      <c r="K65" s="9"/>
      <c r="L65" s="9"/>
      <c r="M65" s="9"/>
      <c r="N65" s="9"/>
      <c r="O65" s="9"/>
      <c r="P65" s="9"/>
      <c r="Q65" s="9"/>
      <c r="R65" s="9"/>
      <c r="S65" s="9"/>
      <c r="T65" s="9"/>
      <c r="U65" s="9"/>
      <c r="V65" s="9"/>
      <c r="W65" s="9"/>
      <c r="X65" s="9"/>
      <c r="Y65" s="9"/>
      <c r="Z65" s="9"/>
    </row>
    <row r="66" customFormat="false" ht="12.75" hidden="false" customHeight="true" outlineLevel="0" collapsed="false">
      <c r="A66" s="112" t="s">
        <v>180</v>
      </c>
      <c r="B66" s="113" t="s">
        <v>232</v>
      </c>
      <c r="C66" s="154" t="n">
        <v>11</v>
      </c>
      <c r="D66" s="155" t="n">
        <f aca="false">C66</f>
        <v>11</v>
      </c>
      <c r="E66" s="9"/>
      <c r="F66" s="9"/>
      <c r="G66" s="9"/>
      <c r="H66" s="9"/>
      <c r="I66" s="9"/>
      <c r="J66" s="9"/>
      <c r="K66" s="9"/>
      <c r="L66" s="9"/>
      <c r="M66" s="9"/>
      <c r="N66" s="9"/>
      <c r="O66" s="9"/>
      <c r="P66" s="9"/>
      <c r="Q66" s="9"/>
      <c r="R66" s="9"/>
      <c r="S66" s="9"/>
      <c r="T66" s="9"/>
      <c r="U66" s="9"/>
      <c r="V66" s="9"/>
      <c r="W66" s="9"/>
      <c r="X66" s="9"/>
      <c r="Y66" s="9"/>
      <c r="Z66" s="9"/>
    </row>
    <row r="67" customFormat="false" ht="12.75" hidden="false" customHeight="true" outlineLevel="0" collapsed="false">
      <c r="A67" s="112" t="s">
        <v>203</v>
      </c>
      <c r="B67" s="113" t="s">
        <v>233</v>
      </c>
      <c r="C67" s="154" t="n">
        <v>0</v>
      </c>
      <c r="D67" s="155" t="n">
        <v>0</v>
      </c>
      <c r="E67" s="9"/>
      <c r="F67" s="9"/>
      <c r="G67" s="9"/>
      <c r="H67" s="9"/>
      <c r="I67" s="9"/>
      <c r="J67" s="9"/>
      <c r="K67" s="9"/>
      <c r="L67" s="9"/>
      <c r="M67" s="9"/>
      <c r="N67" s="9"/>
      <c r="O67" s="9"/>
      <c r="P67" s="9"/>
      <c r="Q67" s="9"/>
      <c r="R67" s="9"/>
      <c r="S67" s="9"/>
      <c r="T67" s="9"/>
      <c r="U67" s="9"/>
      <c r="V67" s="9"/>
      <c r="W67" s="9"/>
      <c r="X67" s="9"/>
      <c r="Y67" s="9"/>
      <c r="Z67" s="9"/>
    </row>
    <row r="68" customFormat="false" ht="12.75" hidden="false" customHeight="true" outlineLevel="0" collapsed="false">
      <c r="A68" s="112" t="s">
        <v>205</v>
      </c>
      <c r="B68" s="156" t="s">
        <v>234</v>
      </c>
      <c r="C68" s="154" t="n">
        <v>7</v>
      </c>
      <c r="D68" s="155" t="n">
        <f aca="false">D38*C68%</f>
        <v>138.90492</v>
      </c>
      <c r="E68" s="9"/>
      <c r="F68" s="9"/>
      <c r="G68" s="9"/>
      <c r="H68" s="9"/>
      <c r="I68" s="9"/>
      <c r="J68" s="9"/>
      <c r="K68" s="9"/>
      <c r="L68" s="9"/>
      <c r="M68" s="9"/>
      <c r="N68" s="9"/>
      <c r="O68" s="9"/>
      <c r="P68" s="9"/>
      <c r="Q68" s="9"/>
      <c r="R68" s="9"/>
      <c r="S68" s="9"/>
      <c r="T68" s="9"/>
      <c r="U68" s="9"/>
      <c r="V68" s="9"/>
      <c r="W68" s="9"/>
      <c r="X68" s="9"/>
      <c r="Y68" s="9"/>
      <c r="Z68" s="9"/>
    </row>
    <row r="69" customFormat="false" ht="12.75" hidden="false" customHeight="true" outlineLevel="0" collapsed="false">
      <c r="A69" s="140" t="s">
        <v>221</v>
      </c>
      <c r="B69" s="156" t="s">
        <v>235</v>
      </c>
      <c r="C69" s="154" t="n">
        <v>0</v>
      </c>
      <c r="D69" s="157" t="n">
        <v>0</v>
      </c>
      <c r="E69" s="9"/>
      <c r="F69" s="9"/>
      <c r="G69" s="9"/>
      <c r="H69" s="9"/>
      <c r="I69" s="9"/>
      <c r="J69" s="9"/>
      <c r="K69" s="9"/>
      <c r="L69" s="9"/>
      <c r="M69" s="9"/>
      <c r="N69" s="9"/>
      <c r="O69" s="9"/>
      <c r="P69" s="9"/>
      <c r="Q69" s="9"/>
      <c r="R69" s="9"/>
      <c r="S69" s="9"/>
      <c r="T69" s="9"/>
      <c r="U69" s="9"/>
      <c r="V69" s="9"/>
      <c r="W69" s="9"/>
      <c r="X69" s="9"/>
      <c r="Y69" s="9"/>
      <c r="Z69" s="9"/>
    </row>
    <row r="70" customFormat="false" ht="12.75" hidden="false" customHeight="true" outlineLevel="0" collapsed="false">
      <c r="A70" s="158" t="s">
        <v>28</v>
      </c>
      <c r="B70" s="158"/>
      <c r="C70" s="158"/>
      <c r="D70" s="144" t="n">
        <f aca="false">SUM(D63:D69)</f>
        <v>946.46112</v>
      </c>
      <c r="E70" s="9"/>
      <c r="F70" s="9"/>
      <c r="G70" s="9"/>
      <c r="H70" s="9"/>
      <c r="I70" s="9"/>
      <c r="J70" s="9"/>
      <c r="K70" s="9"/>
      <c r="L70" s="9"/>
      <c r="M70" s="9"/>
      <c r="N70" s="9"/>
      <c r="O70" s="9"/>
      <c r="P70" s="9"/>
      <c r="Q70" s="9"/>
      <c r="R70" s="9"/>
      <c r="S70" s="9"/>
      <c r="T70" s="9"/>
      <c r="U70" s="9"/>
      <c r="V70" s="9"/>
      <c r="W70" s="9"/>
      <c r="X70" s="9"/>
      <c r="Y70" s="9"/>
      <c r="Z70" s="9"/>
    </row>
    <row r="71" customFormat="false" ht="12.75" hidden="false" customHeight="true" outlineLevel="0" collapsed="false">
      <c r="A71" s="159"/>
      <c r="B71" s="159"/>
      <c r="C71" s="159"/>
      <c r="D71" s="160"/>
      <c r="E71" s="9"/>
      <c r="F71" s="9"/>
      <c r="G71" s="9"/>
      <c r="H71" s="9"/>
      <c r="I71" s="9"/>
      <c r="J71" s="9"/>
      <c r="K71" s="9"/>
      <c r="L71" s="9"/>
      <c r="M71" s="9"/>
      <c r="N71" s="9"/>
      <c r="O71" s="9"/>
      <c r="P71" s="9"/>
      <c r="Q71" s="9"/>
      <c r="R71" s="9"/>
      <c r="S71" s="9"/>
      <c r="T71" s="9"/>
      <c r="U71" s="9"/>
      <c r="V71" s="9"/>
      <c r="W71" s="9"/>
      <c r="X71" s="9"/>
      <c r="Y71" s="9"/>
      <c r="Z71" s="9"/>
    </row>
    <row r="72" customFormat="false" ht="12.75" hidden="false" customHeight="true" outlineLevel="0" collapsed="false">
      <c r="A72" s="122"/>
      <c r="B72" s="13"/>
      <c r="C72" s="13"/>
      <c r="D72" s="13"/>
      <c r="E72" s="9"/>
      <c r="F72" s="9"/>
      <c r="G72" s="9"/>
      <c r="H72" s="9"/>
      <c r="I72" s="9"/>
      <c r="J72" s="9"/>
      <c r="K72" s="9"/>
      <c r="L72" s="9"/>
      <c r="M72" s="9"/>
      <c r="N72" s="9"/>
      <c r="O72" s="9"/>
      <c r="P72" s="9"/>
      <c r="Q72" s="9"/>
      <c r="R72" s="9"/>
      <c r="S72" s="9"/>
      <c r="T72" s="9"/>
      <c r="U72" s="9"/>
      <c r="V72" s="9"/>
      <c r="W72" s="9"/>
      <c r="X72" s="9"/>
      <c r="Y72" s="9"/>
      <c r="Z72" s="9"/>
    </row>
    <row r="73" customFormat="false" ht="12.75" hidden="false" customHeight="true" outlineLevel="0" collapsed="false">
      <c r="A73" s="13"/>
      <c r="B73" s="161" t="s">
        <v>236</v>
      </c>
      <c r="C73" s="13"/>
      <c r="D73" s="13"/>
      <c r="E73" s="9"/>
      <c r="F73" s="9"/>
      <c r="G73" s="9"/>
      <c r="H73" s="9"/>
      <c r="I73" s="9"/>
      <c r="J73" s="9"/>
      <c r="K73" s="9"/>
      <c r="L73" s="9"/>
      <c r="M73" s="9"/>
      <c r="N73" s="9"/>
      <c r="O73" s="9"/>
      <c r="P73" s="9"/>
      <c r="Q73" s="9"/>
      <c r="R73" s="9"/>
      <c r="S73" s="9"/>
      <c r="T73" s="9"/>
      <c r="U73" s="9"/>
      <c r="V73" s="9"/>
      <c r="W73" s="9"/>
      <c r="X73" s="9"/>
      <c r="Y73" s="9"/>
      <c r="Z73" s="9"/>
    </row>
    <row r="74" customFormat="false" ht="12.75" hidden="false" customHeight="true" outlineLevel="0" collapsed="false">
      <c r="A74" s="13"/>
      <c r="B74" s="13"/>
      <c r="C74" s="13"/>
      <c r="D74" s="13"/>
      <c r="E74" s="9"/>
      <c r="F74" s="9"/>
      <c r="G74" s="9"/>
      <c r="H74" s="9"/>
      <c r="I74" s="9"/>
      <c r="J74" s="9"/>
      <c r="K74" s="9"/>
      <c r="L74" s="9"/>
      <c r="M74" s="9"/>
      <c r="N74" s="9"/>
      <c r="O74" s="9"/>
      <c r="P74" s="9"/>
      <c r="Q74" s="9"/>
      <c r="R74" s="9"/>
      <c r="S74" s="9"/>
      <c r="T74" s="9"/>
      <c r="U74" s="9"/>
      <c r="V74" s="9"/>
      <c r="W74" s="9"/>
      <c r="X74" s="9"/>
      <c r="Y74" s="9"/>
      <c r="Z74" s="9"/>
    </row>
    <row r="75" customFormat="false" ht="12.75" hidden="false" customHeight="true" outlineLevel="0" collapsed="false">
      <c r="A75" s="135" t="s">
        <v>237</v>
      </c>
      <c r="B75" s="135"/>
      <c r="C75" s="130" t="s">
        <v>198</v>
      </c>
      <c r="D75" s="13"/>
      <c r="E75" s="9"/>
      <c r="F75" s="9"/>
      <c r="G75" s="9"/>
      <c r="H75" s="9"/>
      <c r="I75" s="9"/>
      <c r="J75" s="9"/>
      <c r="K75" s="9"/>
      <c r="L75" s="9"/>
      <c r="M75" s="9"/>
      <c r="N75" s="9"/>
      <c r="O75" s="9"/>
      <c r="P75" s="9"/>
      <c r="Q75" s="9"/>
      <c r="R75" s="9"/>
      <c r="S75" s="9"/>
      <c r="T75" s="9"/>
      <c r="U75" s="9"/>
      <c r="V75" s="9"/>
      <c r="W75" s="9"/>
      <c r="X75" s="9"/>
      <c r="Y75" s="9"/>
      <c r="Z75" s="9"/>
    </row>
    <row r="76" customFormat="false" ht="12.75" hidden="false" customHeight="true" outlineLevel="0" collapsed="false">
      <c r="A76" s="109" t="s">
        <v>238</v>
      </c>
      <c r="B76" s="110" t="s">
        <v>239</v>
      </c>
      <c r="C76" s="142" t="n">
        <f aca="false">D45</f>
        <v>385.76</v>
      </c>
      <c r="D76" s="13"/>
      <c r="E76" s="9"/>
      <c r="F76" s="9"/>
      <c r="G76" s="9"/>
      <c r="H76" s="9"/>
      <c r="I76" s="9"/>
      <c r="J76" s="9"/>
      <c r="K76" s="9"/>
      <c r="L76" s="9"/>
      <c r="M76" s="9"/>
      <c r="N76" s="9"/>
      <c r="O76" s="9"/>
      <c r="P76" s="9"/>
      <c r="Q76" s="9"/>
      <c r="R76" s="9"/>
      <c r="S76" s="9"/>
      <c r="T76" s="9"/>
      <c r="U76" s="9"/>
      <c r="V76" s="9"/>
      <c r="W76" s="9"/>
      <c r="X76" s="9"/>
      <c r="Y76" s="9"/>
      <c r="Z76" s="9"/>
    </row>
    <row r="77" customFormat="false" ht="12.75" hidden="false" customHeight="true" outlineLevel="0" collapsed="false">
      <c r="A77" s="112" t="s">
        <v>240</v>
      </c>
      <c r="B77" s="113" t="s">
        <v>241</v>
      </c>
      <c r="C77" s="155" t="n">
        <f aca="false">D57</f>
        <v>884.03</v>
      </c>
      <c r="D77" s="13"/>
      <c r="E77" s="9"/>
      <c r="F77" s="9"/>
      <c r="G77" s="9"/>
      <c r="H77" s="9"/>
      <c r="I77" s="9"/>
      <c r="J77" s="9"/>
      <c r="K77" s="9"/>
      <c r="L77" s="9"/>
      <c r="M77" s="9"/>
      <c r="N77" s="9"/>
      <c r="O77" s="9"/>
      <c r="P77" s="9"/>
      <c r="Q77" s="9"/>
      <c r="R77" s="9"/>
      <c r="S77" s="9"/>
      <c r="T77" s="9"/>
      <c r="U77" s="9"/>
      <c r="V77" s="9"/>
      <c r="W77" s="9"/>
      <c r="X77" s="9"/>
      <c r="Y77" s="9"/>
      <c r="Z77" s="9"/>
    </row>
    <row r="78" customFormat="false" ht="12.75" hidden="false" customHeight="true" outlineLevel="0" collapsed="false">
      <c r="A78" s="140" t="s">
        <v>242</v>
      </c>
      <c r="B78" s="134" t="s">
        <v>243</v>
      </c>
      <c r="C78" s="162" t="n">
        <f aca="false">D70</f>
        <v>946.46112</v>
      </c>
      <c r="D78" s="13"/>
      <c r="E78" s="9"/>
      <c r="F78" s="9"/>
      <c r="G78" s="9"/>
      <c r="H78" s="9"/>
      <c r="I78" s="9"/>
      <c r="J78" s="9"/>
      <c r="K78" s="9"/>
      <c r="L78" s="9"/>
      <c r="M78" s="9"/>
      <c r="N78" s="9"/>
      <c r="O78" s="9"/>
      <c r="P78" s="9"/>
      <c r="Q78" s="9"/>
      <c r="R78" s="9"/>
      <c r="S78" s="9"/>
      <c r="T78" s="9"/>
      <c r="U78" s="9"/>
      <c r="V78" s="9"/>
      <c r="W78" s="9"/>
      <c r="X78" s="9"/>
      <c r="Y78" s="9"/>
      <c r="Z78" s="9"/>
    </row>
    <row r="79" customFormat="false" ht="12.75" hidden="false" customHeight="true" outlineLevel="0" collapsed="false">
      <c r="A79" s="135" t="s">
        <v>28</v>
      </c>
      <c r="B79" s="135"/>
      <c r="C79" s="136" t="n">
        <f aca="false">ROUND(SUM(C76:C78),2)</f>
        <v>2216.25</v>
      </c>
      <c r="D79" s="9"/>
      <c r="E79" s="9"/>
      <c r="F79" s="9"/>
      <c r="G79" s="9"/>
      <c r="H79" s="9"/>
      <c r="I79" s="9"/>
      <c r="J79" s="9"/>
      <c r="K79" s="9"/>
      <c r="L79" s="9"/>
      <c r="M79" s="9"/>
      <c r="N79" s="9"/>
      <c r="O79" s="9"/>
      <c r="P79" s="9"/>
      <c r="Q79" s="9"/>
      <c r="R79" s="9"/>
      <c r="S79" s="9"/>
      <c r="T79" s="9"/>
      <c r="U79" s="9"/>
      <c r="V79" s="9"/>
      <c r="W79" s="9"/>
      <c r="X79" s="9"/>
      <c r="Y79" s="9"/>
      <c r="Z79" s="9"/>
    </row>
    <row r="80" customFormat="false" ht="12.75" hidden="false" customHeight="true" outlineLevel="0" collapsed="false">
      <c r="A80" s="9"/>
      <c r="B80" s="9"/>
      <c r="C80" s="9"/>
      <c r="D80" s="9"/>
      <c r="E80" s="9"/>
      <c r="F80" s="9"/>
      <c r="G80" s="9"/>
      <c r="H80" s="9"/>
      <c r="I80" s="9"/>
      <c r="J80" s="9"/>
      <c r="K80" s="9"/>
      <c r="L80" s="9"/>
      <c r="M80" s="9"/>
      <c r="N80" s="9"/>
      <c r="O80" s="9"/>
      <c r="P80" s="9"/>
      <c r="Q80" s="9"/>
      <c r="R80" s="9"/>
      <c r="S80" s="9"/>
      <c r="T80" s="9"/>
      <c r="U80" s="9"/>
      <c r="V80" s="9"/>
      <c r="W80" s="9"/>
      <c r="X80" s="9"/>
      <c r="Y80" s="9"/>
      <c r="Z80" s="9"/>
    </row>
    <row r="81" customFormat="false" ht="12.75" hidden="false" customHeight="true" outlineLevel="0" collapsed="false">
      <c r="A81" s="9"/>
      <c r="B81" s="58" t="s">
        <v>244</v>
      </c>
      <c r="C81" s="9"/>
      <c r="D81" s="9"/>
      <c r="E81" s="9"/>
      <c r="F81" s="9"/>
      <c r="G81" s="9"/>
      <c r="H81" s="9"/>
      <c r="I81" s="9"/>
      <c r="J81" s="9"/>
      <c r="K81" s="9"/>
      <c r="L81" s="9"/>
      <c r="M81" s="9"/>
      <c r="N81" s="9"/>
      <c r="O81" s="9"/>
      <c r="P81" s="9"/>
      <c r="Q81" s="9"/>
      <c r="R81" s="9"/>
      <c r="S81" s="9"/>
      <c r="T81" s="9"/>
      <c r="U81" s="9"/>
      <c r="V81" s="9"/>
      <c r="W81" s="9"/>
      <c r="X81" s="9"/>
      <c r="Y81" s="9"/>
      <c r="Z81" s="9"/>
    </row>
    <row r="82" customFormat="false" ht="12.75" hidden="false" customHeight="true" outlineLevel="0" collapsed="false">
      <c r="A82" s="9"/>
      <c r="B82" s="9"/>
      <c r="C82" s="9"/>
      <c r="D82" s="163" t="n">
        <f aca="false">C90*D38</f>
        <v>0</v>
      </c>
      <c r="E82" s="9"/>
      <c r="F82" s="9"/>
      <c r="G82" s="9"/>
      <c r="H82" s="9"/>
      <c r="I82" s="9"/>
      <c r="J82" s="9"/>
      <c r="K82" s="9"/>
      <c r="L82" s="9"/>
      <c r="M82" s="9"/>
      <c r="N82" s="9"/>
      <c r="O82" s="9"/>
      <c r="P82" s="9"/>
      <c r="Q82" s="9"/>
      <c r="R82" s="9"/>
      <c r="S82" s="9"/>
      <c r="T82" s="9"/>
      <c r="U82" s="9"/>
      <c r="V82" s="9"/>
      <c r="W82" s="9"/>
      <c r="X82" s="9"/>
      <c r="Y82" s="9"/>
      <c r="Z82" s="9"/>
    </row>
    <row r="83" customFormat="false" ht="12.75" hidden="false" customHeight="true" outlineLevel="0" collapsed="false">
      <c r="A83" s="129" t="s">
        <v>244</v>
      </c>
      <c r="B83" s="129"/>
      <c r="C83" s="130" t="s">
        <v>197</v>
      </c>
      <c r="D83" s="137" t="s">
        <v>198</v>
      </c>
      <c r="E83" s="9"/>
      <c r="F83" s="9"/>
      <c r="G83" s="9"/>
      <c r="H83" s="9"/>
      <c r="I83" s="9"/>
      <c r="J83" s="9"/>
      <c r="K83" s="9"/>
      <c r="L83" s="9"/>
      <c r="M83" s="9"/>
      <c r="N83" s="9"/>
      <c r="O83" s="9"/>
      <c r="P83" s="9"/>
      <c r="Q83" s="9"/>
      <c r="R83" s="9"/>
      <c r="S83" s="9"/>
      <c r="T83" s="9"/>
      <c r="U83" s="9"/>
      <c r="V83" s="9"/>
      <c r="W83" s="9"/>
      <c r="X83" s="9"/>
      <c r="Y83" s="9"/>
      <c r="Z83" s="9"/>
    </row>
    <row r="84" customFormat="false" ht="12.75" hidden="false" customHeight="true" outlineLevel="0" collapsed="false">
      <c r="A84" s="109" t="s">
        <v>172</v>
      </c>
      <c r="B84" s="110" t="s">
        <v>245</v>
      </c>
      <c r="C84" s="131" t="n">
        <v>0.0042</v>
      </c>
      <c r="D84" s="139" t="n">
        <f aca="false">C84*($D$38+$D$45)</f>
        <v>9.9544872</v>
      </c>
      <c r="E84" s="9"/>
      <c r="F84" s="9"/>
      <c r="G84" s="9"/>
      <c r="H84" s="9"/>
      <c r="I84" s="9"/>
      <c r="J84" s="9"/>
      <c r="K84" s="9"/>
      <c r="L84" s="9"/>
      <c r="M84" s="9"/>
      <c r="N84" s="9"/>
      <c r="O84" s="9"/>
      <c r="P84" s="9"/>
      <c r="Q84" s="9"/>
      <c r="R84" s="9"/>
      <c r="S84" s="9"/>
      <c r="T84" s="9"/>
      <c r="U84" s="9"/>
      <c r="V84" s="9"/>
      <c r="W84" s="9"/>
      <c r="X84" s="9"/>
      <c r="Y84" s="9"/>
      <c r="Z84" s="9"/>
    </row>
    <row r="85" customFormat="false" ht="12.75" hidden="false" customHeight="true" outlineLevel="0" collapsed="false">
      <c r="A85" s="112" t="s">
        <v>174</v>
      </c>
      <c r="B85" s="113" t="s">
        <v>246</v>
      </c>
      <c r="C85" s="132" t="n">
        <f aca="false">($C$54*C84)</f>
        <v>0.000336</v>
      </c>
      <c r="D85" s="139" t="n">
        <f aca="false">C85*($D$38+$D$45)</f>
        <v>0.796358976</v>
      </c>
      <c r="E85" s="9"/>
      <c r="F85" s="9"/>
      <c r="G85" s="9"/>
      <c r="H85" s="9"/>
      <c r="I85" s="9"/>
      <c r="J85" s="9"/>
      <c r="K85" s="9"/>
      <c r="L85" s="9"/>
      <c r="M85" s="9"/>
      <c r="N85" s="9"/>
      <c r="O85" s="9"/>
      <c r="P85" s="9"/>
      <c r="Q85" s="9"/>
      <c r="R85" s="9"/>
      <c r="S85" s="9"/>
      <c r="T85" s="9"/>
      <c r="U85" s="9"/>
      <c r="V85" s="9"/>
      <c r="W85" s="9"/>
      <c r="X85" s="9"/>
      <c r="Y85" s="9"/>
      <c r="Z85" s="9"/>
    </row>
    <row r="86" customFormat="false" ht="12.75" hidden="false" customHeight="true" outlineLevel="0" collapsed="false">
      <c r="A86" s="112" t="s">
        <v>177</v>
      </c>
      <c r="B86" s="113" t="s">
        <v>247</v>
      </c>
      <c r="C86" s="132" t="n">
        <f aca="false">C84*8%*40%</f>
        <v>0.0001344</v>
      </c>
      <c r="D86" s="139" t="n">
        <f aca="false">C86*($D$38+$D$45)</f>
        <v>0.3185435904</v>
      </c>
      <c r="E86" s="9"/>
      <c r="F86" s="9"/>
      <c r="G86" s="9"/>
      <c r="H86" s="9"/>
      <c r="I86" s="9"/>
      <c r="J86" s="9"/>
      <c r="K86" s="9"/>
      <c r="L86" s="9"/>
      <c r="M86" s="9"/>
      <c r="N86" s="9"/>
      <c r="O86" s="9"/>
      <c r="P86" s="9"/>
      <c r="Q86" s="9"/>
      <c r="R86" s="9"/>
      <c r="S86" s="9"/>
      <c r="T86" s="9"/>
      <c r="U86" s="9"/>
      <c r="V86" s="9"/>
      <c r="W86" s="9"/>
      <c r="X86" s="9"/>
      <c r="Y86" s="9"/>
      <c r="Z86" s="9"/>
    </row>
    <row r="87" customFormat="false" ht="12.75" hidden="false" customHeight="true" outlineLevel="0" collapsed="false">
      <c r="A87" s="112" t="s">
        <v>180</v>
      </c>
      <c r="B87" s="113" t="s">
        <v>248</v>
      </c>
      <c r="C87" s="132" t="n">
        <v>0.0194</v>
      </c>
      <c r="D87" s="139" t="n">
        <f aca="false">C87*($D$38+$D$45)</f>
        <v>45.9802504</v>
      </c>
      <c r="E87" s="9"/>
      <c r="F87" s="9"/>
      <c r="G87" s="9"/>
      <c r="H87" s="9"/>
      <c r="I87" s="9"/>
      <c r="J87" s="9"/>
      <c r="K87" s="9"/>
      <c r="L87" s="9"/>
      <c r="M87" s="9"/>
      <c r="N87" s="9"/>
      <c r="O87" s="9"/>
      <c r="P87" s="9"/>
      <c r="Q87" s="9"/>
      <c r="R87" s="9"/>
      <c r="S87" s="9"/>
      <c r="T87" s="9"/>
      <c r="U87" s="9"/>
      <c r="V87" s="9"/>
      <c r="W87" s="9"/>
      <c r="X87" s="9"/>
      <c r="Y87" s="9"/>
      <c r="Z87" s="9"/>
    </row>
    <row r="88" customFormat="false" ht="12.75" hidden="false" customHeight="true" outlineLevel="0" collapsed="false">
      <c r="A88" s="112" t="s">
        <v>203</v>
      </c>
      <c r="B88" s="113" t="s">
        <v>249</v>
      </c>
      <c r="C88" s="132" t="n">
        <f aca="false">C87*C57</f>
        <v>0.0071392</v>
      </c>
      <c r="D88" s="139" t="n">
        <f aca="false">C88*($D$38+$D$45)</f>
        <v>16.9207321472</v>
      </c>
      <c r="E88" s="9"/>
      <c r="F88" s="9"/>
      <c r="G88" s="9"/>
      <c r="H88" s="9"/>
      <c r="I88" s="9"/>
      <c r="J88" s="9"/>
      <c r="K88" s="9"/>
      <c r="L88" s="9"/>
      <c r="M88" s="9"/>
      <c r="N88" s="9"/>
      <c r="O88" s="9"/>
      <c r="P88" s="9"/>
      <c r="Q88" s="9"/>
      <c r="R88" s="9"/>
      <c r="S88" s="9"/>
      <c r="T88" s="9"/>
      <c r="U88" s="9"/>
      <c r="V88" s="9"/>
      <c r="W88" s="9"/>
      <c r="X88" s="9"/>
      <c r="Y88" s="9"/>
      <c r="Z88" s="9"/>
    </row>
    <row r="89" customFormat="false" ht="12.75" hidden="false" customHeight="true" outlineLevel="0" collapsed="false">
      <c r="A89" s="140" t="s">
        <v>205</v>
      </c>
      <c r="B89" s="134" t="s">
        <v>250</v>
      </c>
      <c r="C89" s="141" t="n">
        <v>0.04</v>
      </c>
      <c r="D89" s="139" t="n">
        <f aca="false">C89*($D$38+$D$45)</f>
        <v>94.80464</v>
      </c>
      <c r="E89" s="9"/>
      <c r="F89" s="9"/>
      <c r="G89" s="9"/>
      <c r="H89" s="9"/>
      <c r="I89" s="9"/>
      <c r="J89" s="9"/>
      <c r="K89" s="9"/>
      <c r="L89" s="9"/>
      <c r="M89" s="9"/>
      <c r="N89" s="9"/>
      <c r="O89" s="9"/>
      <c r="P89" s="9"/>
      <c r="Q89" s="9"/>
      <c r="R89" s="9"/>
      <c r="S89" s="9"/>
      <c r="T89" s="9"/>
      <c r="U89" s="9"/>
      <c r="V89" s="9"/>
      <c r="W89" s="9"/>
      <c r="X89" s="9"/>
      <c r="Y89" s="9"/>
      <c r="Z89" s="9"/>
    </row>
    <row r="90" customFormat="false" ht="12.75" hidden="false" customHeight="true" outlineLevel="0" collapsed="false">
      <c r="A90" s="135" t="s">
        <v>28</v>
      </c>
      <c r="B90" s="135"/>
      <c r="C90" s="148"/>
      <c r="D90" s="144" t="n">
        <f aca="false">SUM(D84:D89)</f>
        <v>168.7750123136</v>
      </c>
      <c r="E90" s="9"/>
      <c r="F90" s="9"/>
      <c r="G90" s="9"/>
      <c r="H90" s="9"/>
      <c r="I90" s="9"/>
      <c r="J90" s="9"/>
      <c r="K90" s="9"/>
      <c r="L90" s="9"/>
      <c r="M90" s="9"/>
      <c r="N90" s="9"/>
      <c r="O90" s="9"/>
      <c r="P90" s="9"/>
      <c r="Q90" s="9"/>
      <c r="R90" s="9"/>
      <c r="S90" s="9"/>
      <c r="T90" s="9"/>
      <c r="U90" s="9"/>
      <c r="V90" s="9"/>
      <c r="W90" s="9"/>
      <c r="X90" s="9"/>
      <c r="Y90" s="9"/>
      <c r="Z90" s="9"/>
    </row>
    <row r="91" customFormat="false" ht="12.75" hidden="false" customHeight="true" outlineLevel="0" collapsed="false">
      <c r="A91" s="9"/>
      <c r="B91" s="9"/>
      <c r="C91" s="9"/>
      <c r="D91" s="9"/>
      <c r="E91" s="9"/>
      <c r="F91" s="9"/>
      <c r="G91" s="9"/>
      <c r="H91" s="9"/>
      <c r="I91" s="9"/>
      <c r="J91" s="9"/>
      <c r="K91" s="9"/>
      <c r="L91" s="9"/>
      <c r="M91" s="9"/>
      <c r="N91" s="9"/>
      <c r="O91" s="9"/>
      <c r="P91" s="9"/>
      <c r="Q91" s="9"/>
      <c r="R91" s="9"/>
      <c r="S91" s="9"/>
      <c r="T91" s="9"/>
      <c r="U91" s="9"/>
      <c r="V91" s="9"/>
      <c r="W91" s="9"/>
      <c r="X91" s="9"/>
      <c r="Y91" s="9"/>
      <c r="Z91" s="9"/>
    </row>
    <row r="92" customFormat="false" ht="12.75" hidden="false" customHeight="true" outlineLevel="0" collapsed="false">
      <c r="A92" s="9"/>
      <c r="B92" s="58" t="s">
        <v>251</v>
      </c>
      <c r="C92" s="13"/>
      <c r="D92" s="13"/>
      <c r="E92" s="9"/>
      <c r="F92" s="9"/>
      <c r="G92" s="9"/>
      <c r="H92" s="9"/>
      <c r="I92" s="9"/>
      <c r="J92" s="9"/>
      <c r="K92" s="9"/>
      <c r="L92" s="9"/>
      <c r="M92" s="9"/>
      <c r="N92" s="9"/>
      <c r="O92" s="9"/>
      <c r="P92" s="9"/>
      <c r="Q92" s="9"/>
      <c r="R92" s="9"/>
      <c r="S92" s="9"/>
      <c r="T92" s="9"/>
      <c r="U92" s="9"/>
      <c r="V92" s="9"/>
      <c r="W92" s="9"/>
      <c r="X92" s="9"/>
      <c r="Y92" s="9"/>
      <c r="Z92" s="9"/>
    </row>
    <row r="93" customFormat="false" ht="12.75" hidden="false" customHeight="true" outlineLevel="0" collapsed="false">
      <c r="A93" s="122"/>
      <c r="B93" s="13"/>
      <c r="C93" s="13"/>
      <c r="D93" s="13"/>
      <c r="E93" s="9"/>
      <c r="F93" s="9"/>
      <c r="G93" s="9"/>
      <c r="H93" s="9"/>
      <c r="I93" s="9"/>
      <c r="J93" s="9"/>
      <c r="K93" s="9"/>
      <c r="L93" s="9"/>
      <c r="M93" s="9"/>
      <c r="N93" s="9"/>
      <c r="O93" s="9"/>
      <c r="P93" s="9"/>
      <c r="Q93" s="9"/>
      <c r="R93" s="9"/>
      <c r="S93" s="9"/>
      <c r="T93" s="9"/>
      <c r="U93" s="9"/>
      <c r="V93" s="9"/>
      <c r="W93" s="9"/>
      <c r="X93" s="9"/>
      <c r="Y93" s="9"/>
      <c r="Z93" s="9"/>
    </row>
    <row r="94" customFormat="false" ht="12.75" hidden="false" customHeight="true" outlineLevel="0" collapsed="false">
      <c r="A94" s="135" t="s">
        <v>252</v>
      </c>
      <c r="B94" s="135"/>
      <c r="C94" s="130" t="s">
        <v>197</v>
      </c>
      <c r="D94" s="130" t="s">
        <v>198</v>
      </c>
      <c r="E94" s="9"/>
      <c r="F94" s="9"/>
      <c r="G94" s="9"/>
      <c r="H94" s="9"/>
      <c r="I94" s="9"/>
      <c r="J94" s="9"/>
      <c r="K94" s="9"/>
      <c r="L94" s="9"/>
      <c r="M94" s="9"/>
      <c r="N94" s="9"/>
      <c r="O94" s="9"/>
      <c r="P94" s="9"/>
      <c r="Q94" s="9"/>
      <c r="R94" s="9"/>
      <c r="S94" s="9"/>
      <c r="T94" s="9"/>
      <c r="U94" s="9"/>
      <c r="V94" s="9"/>
      <c r="W94" s="9"/>
      <c r="X94" s="9"/>
      <c r="Y94" s="9"/>
      <c r="Z94" s="9"/>
    </row>
    <row r="95" customFormat="false" ht="12.75" hidden="false" customHeight="true" outlineLevel="0" collapsed="false">
      <c r="A95" s="109" t="s">
        <v>172</v>
      </c>
      <c r="B95" s="164" t="s">
        <v>253</v>
      </c>
      <c r="C95" s="138" t="n">
        <v>0.0162</v>
      </c>
      <c r="D95" s="139" t="n">
        <f aca="false">C95*$D$38</f>
        <v>32.1465672</v>
      </c>
      <c r="E95" s="9"/>
      <c r="F95" s="9"/>
      <c r="G95" s="9"/>
      <c r="H95" s="9"/>
      <c r="I95" s="9"/>
      <c r="J95" s="9"/>
      <c r="K95" s="9"/>
      <c r="L95" s="9"/>
      <c r="M95" s="9"/>
      <c r="N95" s="9"/>
      <c r="O95" s="9"/>
      <c r="P95" s="9"/>
      <c r="Q95" s="9"/>
      <c r="R95" s="9"/>
      <c r="S95" s="9"/>
      <c r="T95" s="9"/>
      <c r="U95" s="9"/>
      <c r="V95" s="9"/>
      <c r="W95" s="9"/>
      <c r="X95" s="9"/>
      <c r="Y95" s="9"/>
      <c r="Z95" s="9"/>
    </row>
    <row r="96" customFormat="false" ht="12.75" hidden="false" customHeight="true" outlineLevel="0" collapsed="false">
      <c r="A96" s="112" t="s">
        <v>174</v>
      </c>
      <c r="B96" s="165" t="s">
        <v>254</v>
      </c>
      <c r="C96" s="145" t="n">
        <v>0.0167</v>
      </c>
      <c r="D96" s="139" t="n">
        <f aca="false">C96*$D$38</f>
        <v>33.1387452</v>
      </c>
      <c r="E96" s="9"/>
      <c r="F96" s="9"/>
      <c r="G96" s="9"/>
      <c r="H96" s="9"/>
      <c r="I96" s="9"/>
      <c r="J96" s="9"/>
      <c r="K96" s="9"/>
      <c r="L96" s="9"/>
      <c r="M96" s="9"/>
      <c r="N96" s="9"/>
      <c r="O96" s="9"/>
      <c r="P96" s="9"/>
      <c r="Q96" s="9"/>
      <c r="R96" s="9"/>
      <c r="S96" s="9"/>
      <c r="T96" s="9"/>
      <c r="U96" s="9"/>
      <c r="V96" s="9"/>
      <c r="W96" s="9"/>
      <c r="X96" s="9"/>
      <c r="Y96" s="9"/>
      <c r="Z96" s="9"/>
    </row>
    <row r="97" customFormat="false" ht="12.75" hidden="false" customHeight="true" outlineLevel="0" collapsed="false">
      <c r="A97" s="112" t="s">
        <v>177</v>
      </c>
      <c r="B97" s="165" t="s">
        <v>255</v>
      </c>
      <c r="C97" s="145" t="n">
        <v>0.0002</v>
      </c>
      <c r="D97" s="139" t="n">
        <f aca="false">C97*$D$38</f>
        <v>0.3968712</v>
      </c>
      <c r="E97" s="9"/>
      <c r="F97" s="9"/>
      <c r="G97" s="9"/>
      <c r="H97" s="9"/>
      <c r="I97" s="9"/>
      <c r="J97" s="9"/>
      <c r="K97" s="9"/>
      <c r="L97" s="9"/>
      <c r="M97" s="9"/>
      <c r="N97" s="9"/>
      <c r="O97" s="9"/>
      <c r="P97" s="9"/>
      <c r="Q97" s="9"/>
      <c r="R97" s="9"/>
      <c r="S97" s="9"/>
      <c r="T97" s="9"/>
      <c r="U97" s="9"/>
      <c r="V97" s="9"/>
      <c r="W97" s="9"/>
      <c r="X97" s="9"/>
      <c r="Y97" s="9"/>
      <c r="Z97" s="9"/>
    </row>
    <row r="98" customFormat="false" ht="12.75" hidden="false" customHeight="true" outlineLevel="0" collapsed="false">
      <c r="A98" s="112" t="s">
        <v>180</v>
      </c>
      <c r="B98" s="165" t="s">
        <v>256</v>
      </c>
      <c r="C98" s="145" t="n">
        <v>0.0003</v>
      </c>
      <c r="D98" s="139" t="n">
        <f aca="false">C98*$D$38</f>
        <v>0.5953068</v>
      </c>
      <c r="E98" s="9"/>
      <c r="F98" s="9"/>
      <c r="G98" s="9"/>
      <c r="H98" s="9"/>
      <c r="I98" s="9"/>
      <c r="J98" s="9"/>
      <c r="K98" s="9"/>
      <c r="L98" s="9"/>
      <c r="M98" s="9"/>
      <c r="N98" s="9"/>
      <c r="O98" s="9"/>
      <c r="P98" s="9"/>
      <c r="Q98" s="9"/>
      <c r="R98" s="9"/>
      <c r="S98" s="9"/>
      <c r="T98" s="9"/>
      <c r="U98" s="9"/>
      <c r="V98" s="9"/>
      <c r="W98" s="9"/>
      <c r="X98" s="9"/>
      <c r="Y98" s="9"/>
      <c r="Z98" s="9"/>
    </row>
    <row r="99" customFormat="false" ht="12.75" hidden="false" customHeight="true" outlineLevel="0" collapsed="false">
      <c r="A99" s="112" t="s">
        <v>203</v>
      </c>
      <c r="B99" s="165" t="s">
        <v>257</v>
      </c>
      <c r="C99" s="145" t="n">
        <v>0.0007</v>
      </c>
      <c r="D99" s="139" t="n">
        <f aca="false">C99*$D$38</f>
        <v>1.3890492</v>
      </c>
      <c r="E99" s="9"/>
      <c r="F99" s="9"/>
      <c r="G99" s="9"/>
      <c r="H99" s="9"/>
      <c r="I99" s="9"/>
      <c r="J99" s="9"/>
      <c r="K99" s="9"/>
      <c r="L99" s="9"/>
      <c r="M99" s="9"/>
      <c r="N99" s="9"/>
      <c r="O99" s="9"/>
      <c r="P99" s="9"/>
      <c r="Q99" s="9"/>
      <c r="R99" s="9"/>
      <c r="S99" s="9"/>
      <c r="T99" s="9"/>
      <c r="U99" s="9"/>
      <c r="V99" s="9"/>
      <c r="W99" s="9"/>
      <c r="X99" s="9"/>
      <c r="Y99" s="9"/>
      <c r="Z99" s="9"/>
    </row>
    <row r="100" customFormat="false" ht="12.75" hidden="false" customHeight="true" outlineLevel="0" collapsed="false">
      <c r="A100" s="112" t="s">
        <v>205</v>
      </c>
      <c r="B100" s="165" t="s">
        <v>258</v>
      </c>
      <c r="C100" s="145" t="n">
        <v>0</v>
      </c>
      <c r="D100" s="139" t="n">
        <f aca="false">C100*$D$38</f>
        <v>0</v>
      </c>
      <c r="E100" s="9"/>
      <c r="F100" s="9"/>
      <c r="G100" s="9"/>
      <c r="H100" s="9"/>
      <c r="I100" s="9"/>
      <c r="J100" s="9"/>
      <c r="K100" s="9"/>
      <c r="L100" s="9"/>
      <c r="M100" s="9"/>
      <c r="N100" s="9"/>
      <c r="O100" s="9"/>
      <c r="P100" s="9"/>
      <c r="Q100" s="9"/>
      <c r="R100" s="9"/>
      <c r="S100" s="9"/>
      <c r="T100" s="9"/>
      <c r="U100" s="9"/>
      <c r="V100" s="9"/>
      <c r="W100" s="9"/>
      <c r="X100" s="9"/>
      <c r="Y100" s="9"/>
      <c r="Z100" s="9"/>
    </row>
    <row r="101" customFormat="false" ht="12.75" hidden="false" customHeight="true" outlineLevel="0" collapsed="false">
      <c r="A101" s="135" t="s">
        <v>28</v>
      </c>
      <c r="B101" s="135"/>
      <c r="C101" s="148"/>
      <c r="D101" s="166" t="n">
        <f aca="false">SUM(D95:D100)</f>
        <v>67.6665396</v>
      </c>
      <c r="E101" s="9"/>
      <c r="F101" s="9"/>
      <c r="G101" s="9"/>
      <c r="H101" s="9"/>
      <c r="I101" s="9"/>
      <c r="J101" s="9"/>
      <c r="K101" s="9"/>
      <c r="L101" s="9"/>
      <c r="M101" s="9"/>
      <c r="N101" s="9"/>
      <c r="O101" s="9"/>
      <c r="P101" s="9"/>
      <c r="Q101" s="9"/>
      <c r="R101" s="9"/>
      <c r="S101" s="9"/>
      <c r="T101" s="9"/>
      <c r="U101" s="9"/>
      <c r="V101" s="9"/>
      <c r="W101" s="9"/>
      <c r="X101" s="9"/>
      <c r="Y101" s="9"/>
      <c r="Z101" s="9"/>
    </row>
    <row r="102" customFormat="false" ht="12.75" hidden="false" customHeight="true" outlineLevel="0" collapsed="false">
      <c r="A102" s="167" t="s">
        <v>259</v>
      </c>
      <c r="B102" s="167"/>
      <c r="C102" s="167"/>
      <c r="D102" s="167"/>
      <c r="E102" s="9"/>
      <c r="F102" s="9"/>
      <c r="G102" s="9"/>
      <c r="H102" s="9"/>
      <c r="I102" s="9"/>
      <c r="J102" s="9"/>
      <c r="K102" s="9"/>
      <c r="L102" s="9"/>
      <c r="M102" s="9"/>
      <c r="N102" s="9"/>
      <c r="O102" s="9"/>
      <c r="P102" s="9"/>
      <c r="Q102" s="9"/>
      <c r="R102" s="9"/>
      <c r="S102" s="9"/>
      <c r="T102" s="9"/>
      <c r="U102" s="9"/>
      <c r="V102" s="9"/>
      <c r="W102" s="9"/>
      <c r="X102" s="9"/>
      <c r="Y102" s="9"/>
      <c r="Z102" s="9"/>
    </row>
    <row r="103" customFormat="false" ht="12.75" hidden="false" customHeight="true" outlineLevel="0" collapsed="false">
      <c r="A103" s="167"/>
      <c r="B103" s="167"/>
      <c r="C103" s="167"/>
      <c r="D103" s="167"/>
      <c r="E103" s="9"/>
      <c r="F103" s="9"/>
      <c r="G103" s="9"/>
      <c r="H103" s="9"/>
      <c r="I103" s="9"/>
      <c r="J103" s="9"/>
      <c r="K103" s="9"/>
      <c r="L103" s="9"/>
      <c r="M103" s="9"/>
      <c r="N103" s="9"/>
      <c r="O103" s="9"/>
      <c r="P103" s="9"/>
      <c r="Q103" s="9"/>
      <c r="R103" s="9"/>
      <c r="S103" s="9"/>
      <c r="T103" s="9"/>
      <c r="U103" s="9"/>
      <c r="V103" s="9"/>
      <c r="W103" s="9"/>
      <c r="X103" s="9"/>
      <c r="Y103" s="9"/>
      <c r="Z103" s="9"/>
    </row>
    <row r="104" customFormat="false" ht="12.75" hidden="false" customHeight="true" outlineLevel="0" collapsed="false">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customFormat="false" ht="12.75" hidden="false" customHeight="true" outlineLevel="0" collapsed="false">
      <c r="A105" s="135" t="s">
        <v>260</v>
      </c>
      <c r="B105" s="135"/>
      <c r="C105" s="130" t="s">
        <v>197</v>
      </c>
      <c r="D105" s="130" t="s">
        <v>198</v>
      </c>
      <c r="E105" s="9"/>
      <c r="F105" s="9"/>
      <c r="G105" s="9"/>
      <c r="H105" s="9"/>
      <c r="I105" s="9"/>
      <c r="J105" s="9"/>
      <c r="K105" s="9"/>
      <c r="L105" s="9"/>
      <c r="M105" s="9"/>
      <c r="N105" s="9"/>
      <c r="O105" s="9"/>
      <c r="P105" s="9"/>
      <c r="Q105" s="9"/>
      <c r="R105" s="9"/>
      <c r="S105" s="9"/>
      <c r="T105" s="9"/>
      <c r="U105" s="9"/>
      <c r="V105" s="9"/>
      <c r="W105" s="9"/>
      <c r="X105" s="9"/>
      <c r="Y105" s="9"/>
      <c r="Z105" s="9"/>
    </row>
    <row r="106" customFormat="false" ht="12.75" hidden="false" customHeight="true" outlineLevel="0" collapsed="false">
      <c r="A106" s="168" t="s">
        <v>172</v>
      </c>
      <c r="B106" s="169" t="s">
        <v>261</v>
      </c>
      <c r="C106" s="170" t="n">
        <v>0</v>
      </c>
      <c r="D106" s="171" t="n">
        <f aca="false">C106*$D$38</f>
        <v>0</v>
      </c>
      <c r="E106" s="9"/>
      <c r="F106" s="9"/>
      <c r="G106" s="9"/>
      <c r="H106" s="9"/>
      <c r="I106" s="9"/>
      <c r="J106" s="9"/>
      <c r="K106" s="9"/>
      <c r="L106" s="9"/>
      <c r="M106" s="9"/>
      <c r="N106" s="9"/>
      <c r="O106" s="9"/>
      <c r="P106" s="9"/>
      <c r="Q106" s="9"/>
      <c r="R106" s="9"/>
      <c r="S106" s="9"/>
      <c r="T106" s="9"/>
      <c r="U106" s="9"/>
      <c r="V106" s="9"/>
      <c r="W106" s="9"/>
      <c r="X106" s="9"/>
      <c r="Y106" s="9"/>
      <c r="Z106" s="9"/>
    </row>
    <row r="107" customFormat="false" ht="12.75" hidden="false" customHeight="true" outlineLevel="0" collapsed="false">
      <c r="A107" s="135" t="s">
        <v>28</v>
      </c>
      <c r="B107" s="135"/>
      <c r="C107" s="148" t="n">
        <f aca="false">SUM(C106)</f>
        <v>0</v>
      </c>
      <c r="D107" s="166" t="n">
        <f aca="false">SUM(D106)</f>
        <v>0</v>
      </c>
      <c r="E107" s="9"/>
      <c r="F107" s="9"/>
      <c r="G107" s="9"/>
      <c r="H107" s="9"/>
      <c r="I107" s="9"/>
      <c r="J107" s="9"/>
      <c r="K107" s="9"/>
      <c r="L107" s="9"/>
      <c r="M107" s="9"/>
      <c r="N107" s="9"/>
      <c r="O107" s="9"/>
      <c r="P107" s="9"/>
      <c r="Q107" s="9"/>
      <c r="R107" s="9"/>
      <c r="S107" s="9"/>
      <c r="T107" s="9"/>
      <c r="U107" s="9"/>
      <c r="V107" s="9"/>
      <c r="W107" s="9"/>
      <c r="X107" s="9"/>
      <c r="Y107" s="9"/>
      <c r="Z107" s="9"/>
    </row>
    <row r="108" customFormat="false" ht="12.75" hidden="false" customHeight="true" outlineLevel="0" collapsed="false">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customFormat="false" ht="12.75" hidden="false" customHeight="true" outlineLevel="0" collapsed="false">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customFormat="false" ht="12.75" hidden="false" customHeight="true" outlineLevel="0" collapsed="false">
      <c r="A110" s="13"/>
      <c r="B110" s="161" t="s">
        <v>262</v>
      </c>
      <c r="C110" s="13"/>
      <c r="D110" s="13"/>
      <c r="E110" s="9"/>
      <c r="F110" s="9"/>
      <c r="G110" s="9"/>
      <c r="H110" s="9"/>
      <c r="I110" s="9"/>
      <c r="J110" s="9"/>
      <c r="K110" s="9"/>
      <c r="L110" s="9"/>
      <c r="M110" s="9"/>
      <c r="N110" s="9"/>
      <c r="O110" s="9"/>
      <c r="P110" s="9"/>
      <c r="Q110" s="9"/>
      <c r="R110" s="9"/>
      <c r="S110" s="9"/>
      <c r="T110" s="9"/>
      <c r="U110" s="9"/>
      <c r="V110" s="9"/>
      <c r="W110" s="9"/>
      <c r="X110" s="9"/>
      <c r="Y110" s="9"/>
      <c r="Z110" s="9"/>
    </row>
    <row r="111" customFormat="false" ht="12.75" hidden="false" customHeight="true" outlineLevel="0" collapsed="false">
      <c r="A111" s="13"/>
      <c r="B111" s="13"/>
      <c r="C111" s="13"/>
      <c r="D111" s="13"/>
      <c r="E111" s="9"/>
      <c r="F111" s="9"/>
      <c r="G111" s="9"/>
      <c r="H111" s="9"/>
      <c r="I111" s="9"/>
      <c r="J111" s="9"/>
      <c r="K111" s="9"/>
      <c r="L111" s="9"/>
      <c r="M111" s="9"/>
      <c r="N111" s="9"/>
      <c r="O111" s="9"/>
      <c r="P111" s="9"/>
      <c r="Q111" s="9"/>
      <c r="R111" s="9"/>
      <c r="S111" s="9"/>
      <c r="T111" s="9"/>
      <c r="U111" s="9"/>
      <c r="V111" s="9"/>
      <c r="W111" s="9"/>
      <c r="X111" s="9"/>
      <c r="Y111" s="9"/>
      <c r="Z111" s="9"/>
    </row>
    <row r="112" customFormat="false" ht="12.75" hidden="false" customHeight="true" outlineLevel="0" collapsed="false">
      <c r="A112" s="135" t="s">
        <v>263</v>
      </c>
      <c r="B112" s="135"/>
      <c r="C112" s="130" t="s">
        <v>198</v>
      </c>
      <c r="D112" s="13"/>
      <c r="E112" s="9"/>
      <c r="F112" s="9"/>
      <c r="G112" s="9"/>
      <c r="H112" s="9"/>
      <c r="I112" s="9"/>
      <c r="J112" s="9"/>
      <c r="K112" s="9"/>
      <c r="L112" s="9"/>
      <c r="M112" s="9"/>
      <c r="N112" s="9"/>
      <c r="O112" s="9"/>
      <c r="P112" s="9"/>
      <c r="Q112" s="9"/>
      <c r="R112" s="9"/>
      <c r="S112" s="9"/>
      <c r="T112" s="9"/>
      <c r="U112" s="9"/>
      <c r="V112" s="9"/>
      <c r="W112" s="9"/>
      <c r="X112" s="9"/>
      <c r="Y112" s="9"/>
      <c r="Z112" s="9"/>
    </row>
    <row r="113" customFormat="false" ht="12.75" hidden="false" customHeight="true" outlineLevel="0" collapsed="false">
      <c r="A113" s="109" t="s">
        <v>264</v>
      </c>
      <c r="B113" s="110" t="s">
        <v>265</v>
      </c>
      <c r="C113" s="142" t="n">
        <f aca="false">D101</f>
        <v>67.6665396</v>
      </c>
      <c r="D113" s="13"/>
      <c r="E113" s="9"/>
      <c r="F113" s="9"/>
      <c r="G113" s="9"/>
      <c r="H113" s="9"/>
      <c r="I113" s="9"/>
      <c r="J113" s="9"/>
      <c r="K113" s="9"/>
      <c r="L113" s="9"/>
      <c r="M113" s="9"/>
      <c r="N113" s="9"/>
      <c r="O113" s="9"/>
      <c r="P113" s="9"/>
      <c r="Q113" s="9"/>
      <c r="R113" s="9"/>
      <c r="S113" s="9"/>
      <c r="T113" s="9"/>
      <c r="U113" s="9"/>
      <c r="V113" s="9"/>
      <c r="W113" s="9"/>
      <c r="X113" s="9"/>
      <c r="Y113" s="9"/>
      <c r="Z113" s="9"/>
    </row>
    <row r="114" customFormat="false" ht="12.75" hidden="false" customHeight="true" outlineLevel="0" collapsed="false">
      <c r="A114" s="140" t="s">
        <v>266</v>
      </c>
      <c r="B114" s="134" t="s">
        <v>267</v>
      </c>
      <c r="C114" s="162" t="n">
        <f aca="false">D107</f>
        <v>0</v>
      </c>
      <c r="D114" s="13"/>
      <c r="E114" s="9"/>
      <c r="F114" s="9"/>
      <c r="G114" s="9"/>
      <c r="H114" s="9"/>
      <c r="I114" s="9"/>
      <c r="J114" s="9"/>
      <c r="K114" s="9"/>
      <c r="L114" s="9"/>
      <c r="M114" s="9"/>
      <c r="N114" s="9"/>
      <c r="O114" s="9"/>
      <c r="P114" s="9"/>
      <c r="Q114" s="9"/>
      <c r="R114" s="9"/>
      <c r="S114" s="9"/>
      <c r="T114" s="9"/>
      <c r="U114" s="9"/>
      <c r="V114" s="9"/>
      <c r="W114" s="9"/>
      <c r="X114" s="9"/>
      <c r="Y114" s="9"/>
      <c r="Z114" s="9"/>
    </row>
    <row r="115" customFormat="false" ht="12.75" hidden="false" customHeight="true" outlineLevel="0" collapsed="false">
      <c r="A115" s="135" t="s">
        <v>28</v>
      </c>
      <c r="B115" s="135"/>
      <c r="C115" s="149" t="n">
        <f aca="false">SUM(C113:C114)</f>
        <v>67.6665396</v>
      </c>
      <c r="D115" s="9"/>
      <c r="E115" s="9"/>
      <c r="F115" s="9"/>
      <c r="G115" s="9"/>
      <c r="H115" s="9"/>
      <c r="I115" s="9"/>
      <c r="J115" s="9"/>
      <c r="K115" s="9"/>
      <c r="L115" s="9"/>
      <c r="M115" s="9"/>
      <c r="N115" s="9"/>
      <c r="O115" s="9"/>
      <c r="P115" s="9"/>
      <c r="Q115" s="9"/>
      <c r="R115" s="9"/>
      <c r="S115" s="9"/>
      <c r="T115" s="9"/>
      <c r="U115" s="9"/>
      <c r="V115" s="9"/>
      <c r="W115" s="9"/>
      <c r="X115" s="9"/>
      <c r="Y115" s="9"/>
      <c r="Z115" s="9"/>
    </row>
    <row r="116" customFormat="false" ht="12.75" hidden="false" customHeight="true" outlineLevel="0" collapsed="false">
      <c r="A116" s="13"/>
      <c r="B116" s="13"/>
      <c r="C116" s="13"/>
      <c r="D116" s="13"/>
      <c r="E116" s="9"/>
      <c r="F116" s="9"/>
      <c r="G116" s="9"/>
      <c r="H116" s="9"/>
      <c r="I116" s="9"/>
      <c r="J116" s="9"/>
      <c r="K116" s="9"/>
      <c r="L116" s="9"/>
      <c r="M116" s="9"/>
      <c r="N116" s="9"/>
      <c r="O116" s="9"/>
      <c r="P116" s="9"/>
      <c r="Q116" s="9"/>
      <c r="R116" s="9"/>
      <c r="S116" s="9"/>
      <c r="T116" s="9"/>
      <c r="U116" s="9"/>
      <c r="V116" s="9"/>
      <c r="W116" s="9"/>
      <c r="X116" s="9"/>
      <c r="Y116" s="9"/>
      <c r="Z116" s="9"/>
    </row>
    <row r="117" customFormat="false" ht="12.75" hidden="false" customHeight="true" outlineLevel="0" collapsed="false">
      <c r="A117" s="122"/>
      <c r="B117" s="58" t="s">
        <v>268</v>
      </c>
      <c r="C117" s="13"/>
      <c r="D117" s="13"/>
      <c r="E117" s="9"/>
      <c r="F117" s="9"/>
      <c r="G117" s="9"/>
      <c r="H117" s="9"/>
      <c r="I117" s="9"/>
      <c r="J117" s="9"/>
      <c r="K117" s="9"/>
      <c r="L117" s="9"/>
      <c r="M117" s="9"/>
      <c r="N117" s="9"/>
      <c r="O117" s="9"/>
      <c r="P117" s="9"/>
      <c r="Q117" s="9"/>
      <c r="R117" s="9"/>
      <c r="S117" s="9"/>
      <c r="T117" s="9"/>
      <c r="U117" s="9"/>
      <c r="V117" s="9"/>
      <c r="W117" s="9"/>
      <c r="X117" s="9"/>
      <c r="Y117" s="9"/>
      <c r="Z117" s="9"/>
    </row>
    <row r="118" customFormat="false" ht="12.75" hidden="false" customHeight="true" outlineLevel="0" collapsed="false">
      <c r="A118" s="122"/>
      <c r="B118" s="13"/>
      <c r="C118" s="13"/>
      <c r="D118" s="13"/>
      <c r="E118" s="9"/>
      <c r="F118" s="9"/>
      <c r="G118" s="9"/>
      <c r="H118" s="9"/>
      <c r="I118" s="9"/>
      <c r="J118" s="9"/>
      <c r="K118" s="9"/>
      <c r="L118" s="9"/>
      <c r="M118" s="9"/>
      <c r="N118" s="9"/>
      <c r="O118" s="9"/>
      <c r="P118" s="9"/>
      <c r="Q118" s="9"/>
      <c r="R118" s="9"/>
      <c r="S118" s="9"/>
      <c r="T118" s="9"/>
      <c r="U118" s="9"/>
      <c r="V118" s="9"/>
      <c r="W118" s="9"/>
      <c r="X118" s="9"/>
      <c r="Y118" s="9"/>
      <c r="Z118" s="9"/>
    </row>
    <row r="119" customFormat="false" ht="12.75" hidden="false" customHeight="true" outlineLevel="0" collapsed="false">
      <c r="A119" s="135" t="s">
        <v>269</v>
      </c>
      <c r="B119" s="135"/>
      <c r="C119" s="130" t="s">
        <v>198</v>
      </c>
      <c r="D119" s="13"/>
      <c r="E119" s="9"/>
      <c r="F119" s="9"/>
      <c r="G119" s="9"/>
      <c r="H119" s="9"/>
      <c r="I119" s="9"/>
      <c r="J119" s="9"/>
      <c r="K119" s="9"/>
      <c r="L119" s="9"/>
      <c r="M119" s="9"/>
      <c r="N119" s="9"/>
      <c r="O119" s="9"/>
      <c r="P119" s="9"/>
      <c r="Q119" s="9"/>
      <c r="R119" s="9"/>
      <c r="S119" s="9"/>
      <c r="T119" s="9"/>
      <c r="U119" s="9"/>
      <c r="V119" s="9"/>
      <c r="W119" s="9"/>
      <c r="X119" s="9"/>
      <c r="Y119" s="9"/>
      <c r="Z119" s="9"/>
    </row>
    <row r="120" customFormat="false" ht="12.75" hidden="false" customHeight="true" outlineLevel="0" collapsed="false">
      <c r="A120" s="109" t="s">
        <v>172</v>
      </c>
      <c r="B120" s="134" t="s">
        <v>270</v>
      </c>
      <c r="C120" s="172" t="n">
        <f aca="false">'Tabela de EPIS e Unif'!G21</f>
        <v>0</v>
      </c>
      <c r="D120" s="13"/>
      <c r="E120" s="9"/>
      <c r="F120" s="9"/>
      <c r="G120" s="9"/>
      <c r="H120" s="9"/>
      <c r="I120" s="9"/>
      <c r="J120" s="9"/>
      <c r="K120" s="9"/>
      <c r="L120" s="9"/>
      <c r="M120" s="9"/>
      <c r="N120" s="9"/>
      <c r="O120" s="9"/>
      <c r="P120" s="9"/>
      <c r="Q120" s="9"/>
      <c r="R120" s="9"/>
      <c r="S120" s="9"/>
      <c r="T120" s="9"/>
      <c r="U120" s="9"/>
      <c r="V120" s="9"/>
      <c r="W120" s="9"/>
      <c r="X120" s="9"/>
      <c r="Y120" s="9"/>
      <c r="Z120" s="9"/>
    </row>
    <row r="121" customFormat="false" ht="12.75" hidden="false" customHeight="true" outlineLevel="0" collapsed="false">
      <c r="A121" s="109" t="s">
        <v>174</v>
      </c>
      <c r="B121" s="134" t="s">
        <v>271</v>
      </c>
      <c r="C121" s="172" t="n">
        <f aca="false">'Tabela Materiais e Produtos de '!G24+'Tabela Materiais e Produtos de '!G38</f>
        <v>0</v>
      </c>
      <c r="D121" s="13"/>
      <c r="E121" s="9"/>
      <c r="F121" s="9"/>
      <c r="G121" s="9"/>
      <c r="H121" s="9"/>
      <c r="I121" s="9"/>
      <c r="J121" s="9"/>
      <c r="K121" s="9"/>
      <c r="L121" s="9"/>
      <c r="M121" s="9"/>
      <c r="N121" s="9"/>
      <c r="O121" s="9"/>
      <c r="P121" s="9"/>
      <c r="Q121" s="9"/>
      <c r="R121" s="9"/>
      <c r="S121" s="9"/>
      <c r="T121" s="9"/>
      <c r="U121" s="9"/>
      <c r="V121" s="9"/>
      <c r="W121" s="9"/>
      <c r="X121" s="9"/>
      <c r="Y121" s="9"/>
      <c r="Z121" s="9"/>
    </row>
    <row r="122" customFormat="false" ht="12.75" hidden="false" customHeight="true" outlineLevel="0" collapsed="false">
      <c r="A122" s="109" t="s">
        <v>177</v>
      </c>
      <c r="B122" s="134" t="s">
        <v>272</v>
      </c>
      <c r="C122" s="172" t="n">
        <f aca="false">'Tabela de Utensílios e Acessóri'!G14+'Tabela de Utensílios e Acessóri'!G46</f>
        <v>0</v>
      </c>
      <c r="D122" s="13"/>
      <c r="E122" s="9"/>
      <c r="F122" s="9"/>
      <c r="G122" s="9"/>
      <c r="H122" s="9"/>
      <c r="I122" s="9"/>
      <c r="J122" s="9"/>
      <c r="K122" s="9"/>
      <c r="L122" s="9"/>
      <c r="M122" s="9"/>
      <c r="N122" s="9"/>
      <c r="O122" s="9"/>
      <c r="P122" s="9"/>
      <c r="Q122" s="9"/>
      <c r="R122" s="9"/>
      <c r="S122" s="9"/>
      <c r="T122" s="9"/>
      <c r="U122" s="9"/>
      <c r="V122" s="9"/>
      <c r="W122" s="9"/>
      <c r="X122" s="9"/>
      <c r="Y122" s="9"/>
      <c r="Z122" s="9"/>
    </row>
    <row r="123" customFormat="false" ht="12.75" hidden="false" customHeight="true" outlineLevel="0" collapsed="false">
      <c r="A123" s="109" t="s">
        <v>180</v>
      </c>
      <c r="B123" s="134" t="s">
        <v>273</v>
      </c>
      <c r="C123" s="172" t="n">
        <f aca="false">'Tabela de Máquinas e Equipament'!J13+'Tabela de Máquinas e Equipament'!J25</f>
        <v>0</v>
      </c>
      <c r="D123" s="13"/>
      <c r="E123" s="9"/>
      <c r="F123" s="9"/>
      <c r="G123" s="9"/>
      <c r="H123" s="9"/>
      <c r="I123" s="9"/>
      <c r="J123" s="9"/>
      <c r="K123" s="9"/>
      <c r="L123" s="9"/>
      <c r="M123" s="9"/>
      <c r="N123" s="9"/>
      <c r="O123" s="9"/>
      <c r="P123" s="9"/>
      <c r="Q123" s="9"/>
      <c r="R123" s="9"/>
      <c r="S123" s="9"/>
      <c r="T123" s="9"/>
      <c r="U123" s="9"/>
      <c r="V123" s="9"/>
      <c r="W123" s="9"/>
      <c r="X123" s="9"/>
      <c r="Y123" s="9"/>
      <c r="Z123" s="9"/>
    </row>
    <row r="124" customFormat="false" ht="12.75" hidden="false" customHeight="true" outlineLevel="0" collapsed="false">
      <c r="A124" s="135" t="s">
        <v>28</v>
      </c>
      <c r="B124" s="135"/>
      <c r="C124" s="136" t="n">
        <f aca="false">SUM(C120:C123)</f>
        <v>0</v>
      </c>
      <c r="D124" s="13"/>
      <c r="E124" s="9"/>
      <c r="F124" s="9"/>
      <c r="G124" s="9"/>
      <c r="H124" s="9"/>
      <c r="I124" s="9"/>
      <c r="J124" s="9"/>
      <c r="K124" s="9"/>
      <c r="L124" s="9"/>
      <c r="M124" s="9"/>
      <c r="N124" s="9"/>
      <c r="O124" s="9"/>
      <c r="P124" s="9"/>
      <c r="Q124" s="9"/>
      <c r="R124" s="9"/>
      <c r="S124" s="9"/>
      <c r="T124" s="9"/>
      <c r="U124" s="9"/>
      <c r="V124" s="9"/>
      <c r="W124" s="9"/>
      <c r="X124" s="9"/>
      <c r="Y124" s="9"/>
      <c r="Z124" s="9"/>
    </row>
    <row r="125" customFormat="false" ht="15" hidden="false" customHeight="true" outlineLevel="0" collapsed="false">
      <c r="A125" s="173"/>
      <c r="B125" s="13"/>
      <c r="C125" s="13"/>
      <c r="D125" s="13"/>
      <c r="E125" s="10"/>
      <c r="F125" s="174"/>
      <c r="G125" s="9"/>
      <c r="H125" s="9"/>
      <c r="I125" s="9"/>
      <c r="J125" s="9"/>
      <c r="K125" s="9"/>
      <c r="L125" s="9"/>
      <c r="M125" s="9"/>
      <c r="N125" s="9"/>
      <c r="O125" s="9"/>
      <c r="P125" s="9"/>
      <c r="Q125" s="9"/>
      <c r="R125" s="9"/>
      <c r="S125" s="9"/>
      <c r="T125" s="9"/>
      <c r="U125" s="9"/>
      <c r="V125" s="9"/>
      <c r="W125" s="9"/>
      <c r="X125" s="9"/>
      <c r="Y125" s="9"/>
      <c r="Z125" s="9"/>
    </row>
    <row r="126" customFormat="false" ht="12.75" hidden="false" customHeight="true" outlineLevel="0" collapsed="false">
      <c r="A126" s="122"/>
      <c r="B126" s="58" t="s">
        <v>274</v>
      </c>
      <c r="C126" s="13"/>
      <c r="D126" s="13"/>
      <c r="E126" s="10"/>
      <c r="F126" s="9"/>
      <c r="G126" s="9"/>
      <c r="H126" s="9"/>
      <c r="I126" s="9"/>
      <c r="J126" s="9"/>
      <c r="K126" s="9"/>
      <c r="L126" s="9"/>
      <c r="M126" s="9"/>
      <c r="N126" s="9"/>
      <c r="O126" s="9"/>
      <c r="P126" s="9"/>
      <c r="Q126" s="9"/>
      <c r="R126" s="9"/>
      <c r="S126" s="9"/>
      <c r="T126" s="9"/>
      <c r="U126" s="9"/>
      <c r="V126" s="9"/>
      <c r="W126" s="9"/>
      <c r="X126" s="9"/>
      <c r="Y126" s="9"/>
      <c r="Z126" s="9"/>
    </row>
    <row r="127" customFormat="false" ht="12.75" hidden="false" customHeight="true" outlineLevel="0" collapsed="false">
      <c r="A127" s="122"/>
      <c r="B127" s="13"/>
      <c r="C127" s="13"/>
      <c r="D127" s="13"/>
      <c r="E127" s="10"/>
      <c r="F127" s="9"/>
      <c r="G127" s="9"/>
      <c r="H127" s="9"/>
      <c r="I127" s="9"/>
      <c r="J127" s="9"/>
      <c r="K127" s="9"/>
      <c r="L127" s="9"/>
      <c r="M127" s="9"/>
      <c r="N127" s="9"/>
      <c r="O127" s="9"/>
      <c r="P127" s="9"/>
      <c r="Q127" s="9"/>
      <c r="R127" s="9"/>
      <c r="S127" s="9"/>
      <c r="T127" s="9"/>
      <c r="U127" s="9"/>
      <c r="V127" s="9"/>
      <c r="W127" s="9"/>
      <c r="X127" s="9"/>
      <c r="Y127" s="9"/>
      <c r="Z127" s="9"/>
    </row>
    <row r="128" customFormat="false" ht="12.75" hidden="false" customHeight="true" outlineLevel="0" collapsed="false">
      <c r="A128" s="135" t="s">
        <v>275</v>
      </c>
      <c r="B128" s="135"/>
      <c r="C128" s="130" t="s">
        <v>197</v>
      </c>
      <c r="D128" s="130" t="s">
        <v>198</v>
      </c>
      <c r="E128" s="10"/>
      <c r="F128" s="9"/>
      <c r="G128" s="9"/>
      <c r="H128" s="9"/>
      <c r="I128" s="9"/>
      <c r="J128" s="9"/>
      <c r="K128" s="9"/>
      <c r="L128" s="9"/>
      <c r="M128" s="9"/>
      <c r="N128" s="9"/>
      <c r="O128" s="9"/>
      <c r="P128" s="9"/>
      <c r="Q128" s="9"/>
      <c r="R128" s="9"/>
      <c r="S128" s="9"/>
      <c r="T128" s="9"/>
      <c r="U128" s="9"/>
      <c r="V128" s="9"/>
      <c r="W128" s="9"/>
      <c r="X128" s="9"/>
      <c r="Y128" s="9"/>
      <c r="Z128" s="9"/>
    </row>
    <row r="129" customFormat="false" ht="15" hidden="false" customHeight="true" outlineLevel="0" collapsed="false">
      <c r="A129" s="109" t="s">
        <v>172</v>
      </c>
      <c r="B129" s="110" t="s">
        <v>276</v>
      </c>
      <c r="C129" s="175" t="n">
        <v>0</v>
      </c>
      <c r="D129" s="176" t="n">
        <f aca="false">C129*$C$150</f>
        <v>0</v>
      </c>
      <c r="E129" s="9"/>
      <c r="F129" s="9"/>
      <c r="G129" s="9"/>
      <c r="H129" s="9"/>
      <c r="I129" s="9"/>
      <c r="J129" s="9"/>
      <c r="K129" s="9"/>
      <c r="L129" s="9"/>
      <c r="M129" s="9"/>
      <c r="N129" s="9"/>
      <c r="O129" s="9"/>
      <c r="P129" s="9"/>
      <c r="Q129" s="9"/>
      <c r="R129" s="9"/>
      <c r="S129" s="9"/>
      <c r="T129" s="9"/>
      <c r="U129" s="9"/>
      <c r="V129" s="9"/>
      <c r="W129" s="9"/>
      <c r="X129" s="9"/>
      <c r="Y129" s="9"/>
      <c r="Z129" s="9"/>
    </row>
    <row r="130" customFormat="false" ht="12.75" hidden="false" customHeight="true" outlineLevel="0" collapsed="false">
      <c r="A130" s="112" t="s">
        <v>174</v>
      </c>
      <c r="B130" s="113" t="s">
        <v>277</v>
      </c>
      <c r="C130" s="146" t="n">
        <v>0</v>
      </c>
      <c r="D130" s="177" t="n">
        <f aca="false">C130*($D$129+$C$150)</f>
        <v>0</v>
      </c>
      <c r="E130" s="9"/>
      <c r="F130" s="9"/>
      <c r="G130" s="9"/>
      <c r="H130" s="9"/>
      <c r="I130" s="9"/>
      <c r="J130" s="9"/>
      <c r="K130" s="9"/>
      <c r="L130" s="9"/>
      <c r="M130" s="9"/>
      <c r="N130" s="9"/>
      <c r="O130" s="9"/>
      <c r="P130" s="9"/>
      <c r="Q130" s="9"/>
      <c r="R130" s="9"/>
      <c r="S130" s="9"/>
      <c r="T130" s="9"/>
      <c r="U130" s="9"/>
      <c r="V130" s="9"/>
      <c r="W130" s="9"/>
      <c r="X130" s="9"/>
      <c r="Y130" s="9"/>
      <c r="Z130" s="9"/>
    </row>
    <row r="131" customFormat="false" ht="12.75" hidden="false" customHeight="true" outlineLevel="0" collapsed="false">
      <c r="A131" s="112" t="s">
        <v>177</v>
      </c>
      <c r="B131" s="178" t="s">
        <v>278</v>
      </c>
      <c r="C131" s="178"/>
      <c r="D131" s="179"/>
      <c r="E131" s="9"/>
      <c r="F131" s="9"/>
      <c r="G131" s="9"/>
      <c r="H131" s="9"/>
      <c r="I131" s="9"/>
      <c r="J131" s="9"/>
      <c r="K131" s="9"/>
      <c r="L131" s="9"/>
      <c r="M131" s="9"/>
      <c r="N131" s="9"/>
      <c r="O131" s="9"/>
      <c r="P131" s="9"/>
      <c r="Q131" s="9"/>
      <c r="R131" s="9"/>
      <c r="S131" s="9"/>
      <c r="T131" s="9"/>
      <c r="U131" s="9"/>
      <c r="V131" s="9"/>
      <c r="W131" s="9"/>
      <c r="X131" s="9"/>
      <c r="Y131" s="9"/>
      <c r="Z131" s="9"/>
    </row>
    <row r="132" customFormat="false" ht="12.75" hidden="false" customHeight="true" outlineLevel="0" collapsed="false">
      <c r="A132" s="112"/>
      <c r="B132" s="113" t="s">
        <v>279</v>
      </c>
      <c r="C132" s="145" t="n">
        <v>0.0065</v>
      </c>
      <c r="D132" s="177" t="n">
        <f aca="false">(($C$150+$D$129+$D$130)/(1-$C$137))*C132</f>
        <v>30.8953498526389</v>
      </c>
      <c r="E132" s="9"/>
      <c r="F132" s="9"/>
      <c r="G132" s="9"/>
      <c r="H132" s="9"/>
      <c r="I132" s="9"/>
      <c r="J132" s="9"/>
      <c r="K132" s="9"/>
      <c r="L132" s="9"/>
      <c r="M132" s="9"/>
      <c r="N132" s="9"/>
      <c r="O132" s="9"/>
      <c r="P132" s="9"/>
      <c r="Q132" s="9"/>
      <c r="R132" s="9"/>
      <c r="S132" s="9"/>
      <c r="T132" s="9"/>
      <c r="U132" s="9"/>
      <c r="V132" s="9"/>
      <c r="W132" s="9"/>
      <c r="X132" s="9"/>
      <c r="Y132" s="9"/>
      <c r="Z132" s="9"/>
    </row>
    <row r="133" customFormat="false" ht="12.75" hidden="false" customHeight="true" outlineLevel="0" collapsed="false">
      <c r="A133" s="112"/>
      <c r="B133" s="113" t="s">
        <v>280</v>
      </c>
      <c r="C133" s="145" t="n">
        <v>0.03</v>
      </c>
      <c r="D133" s="177" t="n">
        <f aca="false">(($C$150+$D$129+$D$130)/(1-$C$137))*C133</f>
        <v>142.593922396795</v>
      </c>
      <c r="E133" s="9"/>
      <c r="F133" s="9"/>
      <c r="G133" s="9"/>
      <c r="H133" s="9"/>
      <c r="I133" s="9"/>
      <c r="J133" s="9"/>
      <c r="K133" s="9"/>
      <c r="L133" s="9"/>
      <c r="M133" s="9"/>
      <c r="N133" s="9"/>
      <c r="O133" s="9"/>
      <c r="P133" s="9"/>
      <c r="Q133" s="9"/>
      <c r="R133" s="9"/>
      <c r="S133" s="9"/>
      <c r="T133" s="9"/>
      <c r="U133" s="9"/>
      <c r="V133" s="9"/>
      <c r="W133" s="9"/>
      <c r="X133" s="9"/>
      <c r="Y133" s="9"/>
      <c r="Z133" s="9"/>
    </row>
    <row r="134" customFormat="false" ht="12.75" hidden="false" customHeight="true" outlineLevel="0" collapsed="false">
      <c r="A134" s="112"/>
      <c r="B134" s="178" t="s">
        <v>281</v>
      </c>
      <c r="C134" s="180"/>
      <c r="D134" s="181"/>
      <c r="E134" s="9"/>
      <c r="F134" s="9"/>
      <c r="G134" s="9"/>
      <c r="H134" s="9"/>
      <c r="I134" s="9"/>
      <c r="J134" s="9"/>
      <c r="K134" s="9"/>
      <c r="L134" s="9"/>
      <c r="M134" s="9"/>
      <c r="N134" s="9"/>
      <c r="O134" s="9"/>
      <c r="P134" s="9"/>
      <c r="Q134" s="9"/>
      <c r="R134" s="9"/>
      <c r="S134" s="9"/>
      <c r="T134" s="9"/>
      <c r="U134" s="9"/>
      <c r="V134" s="9"/>
      <c r="W134" s="9"/>
      <c r="X134" s="9"/>
      <c r="Y134" s="9"/>
      <c r="Z134" s="9"/>
    </row>
    <row r="135" customFormat="false" ht="12.75" hidden="false" customHeight="true" outlineLevel="0" collapsed="false">
      <c r="A135" s="112"/>
      <c r="B135" s="178" t="s">
        <v>282</v>
      </c>
      <c r="C135" s="180"/>
      <c r="D135" s="181"/>
      <c r="E135" s="9"/>
      <c r="F135" s="9"/>
      <c r="G135" s="9"/>
      <c r="H135" s="9"/>
      <c r="I135" s="9"/>
      <c r="J135" s="9"/>
      <c r="K135" s="9"/>
      <c r="L135" s="9"/>
      <c r="M135" s="9"/>
      <c r="N135" s="9"/>
      <c r="O135" s="9"/>
      <c r="P135" s="9"/>
      <c r="Q135" s="9"/>
      <c r="R135" s="9"/>
      <c r="S135" s="9"/>
      <c r="T135" s="9"/>
      <c r="U135" s="9"/>
      <c r="V135" s="9"/>
      <c r="W135" s="9"/>
      <c r="X135" s="9"/>
      <c r="Y135" s="9"/>
      <c r="Z135" s="9"/>
    </row>
    <row r="136" customFormat="false" ht="12.75" hidden="false" customHeight="true" outlineLevel="0" collapsed="false">
      <c r="A136" s="112"/>
      <c r="B136" s="113" t="s">
        <v>283</v>
      </c>
      <c r="C136" s="132" t="n">
        <v>0.03</v>
      </c>
      <c r="D136" s="177" t="n">
        <f aca="false">((C$150+D$129+D$130)/(1-$C$137))*C136</f>
        <v>142.593922396795</v>
      </c>
      <c r="E136" s="9"/>
      <c r="F136" s="9"/>
      <c r="G136" s="9"/>
      <c r="H136" s="9"/>
      <c r="I136" s="9"/>
      <c r="J136" s="9"/>
      <c r="K136" s="9"/>
      <c r="L136" s="9"/>
      <c r="M136" s="9"/>
      <c r="N136" s="9"/>
      <c r="O136" s="9"/>
      <c r="P136" s="9"/>
      <c r="Q136" s="9"/>
      <c r="R136" s="9"/>
      <c r="S136" s="9"/>
      <c r="T136" s="9"/>
      <c r="U136" s="9"/>
      <c r="V136" s="9"/>
      <c r="W136" s="9"/>
      <c r="X136" s="9"/>
      <c r="Y136" s="9"/>
      <c r="Z136" s="9"/>
    </row>
    <row r="137" customFormat="false" ht="12.75" hidden="false" customHeight="true" outlineLevel="0" collapsed="false">
      <c r="A137" s="112"/>
      <c r="B137" s="134" t="s">
        <v>284</v>
      </c>
      <c r="C137" s="141" t="n">
        <f aca="false">SUM(C132:C136)</f>
        <v>0.0665</v>
      </c>
      <c r="D137" s="182" t="n">
        <f aca="false">SUM(D136+D133+D132)</f>
        <v>316.083194646229</v>
      </c>
      <c r="E137" s="9"/>
      <c r="F137" s="9"/>
      <c r="G137" s="9"/>
      <c r="H137" s="9"/>
      <c r="I137" s="9"/>
      <c r="J137" s="9"/>
      <c r="K137" s="9"/>
      <c r="L137" s="9"/>
      <c r="M137" s="9"/>
      <c r="N137" s="9"/>
      <c r="O137" s="9"/>
      <c r="P137" s="9"/>
      <c r="Q137" s="9"/>
      <c r="R137" s="9"/>
      <c r="S137" s="9"/>
      <c r="T137" s="9"/>
      <c r="U137" s="9"/>
      <c r="V137" s="9"/>
      <c r="W137" s="9"/>
      <c r="X137" s="9"/>
      <c r="Y137" s="9"/>
      <c r="Z137" s="9"/>
    </row>
    <row r="138" customFormat="false" ht="12.75" hidden="false" customHeight="true" outlineLevel="0" collapsed="false">
      <c r="A138" s="183" t="s">
        <v>28</v>
      </c>
      <c r="B138" s="184"/>
      <c r="C138" s="148" t="n">
        <f aca="false">SUM(C129,C130,C137)</f>
        <v>0.0665</v>
      </c>
      <c r="D138" s="149" t="n">
        <f aca="false">D137+D130+D129</f>
        <v>316.083194646229</v>
      </c>
      <c r="E138" s="9"/>
      <c r="F138" s="9"/>
      <c r="G138" s="9"/>
      <c r="H138" s="9"/>
      <c r="I138" s="9"/>
      <c r="J138" s="9"/>
      <c r="K138" s="9"/>
      <c r="L138" s="9"/>
      <c r="M138" s="9"/>
      <c r="N138" s="9"/>
      <c r="O138" s="9"/>
      <c r="P138" s="9"/>
      <c r="Q138" s="9"/>
      <c r="R138" s="9"/>
      <c r="S138" s="9"/>
      <c r="T138" s="9"/>
      <c r="U138" s="9"/>
      <c r="V138" s="9"/>
      <c r="W138" s="9"/>
      <c r="X138" s="9"/>
      <c r="Y138" s="9"/>
      <c r="Z138" s="9"/>
    </row>
    <row r="139" customFormat="false" ht="12.75" hidden="false" customHeight="true" outlineLevel="0" collapsed="false">
      <c r="A139" s="185"/>
      <c r="B139" s="185"/>
      <c r="C139" s="186"/>
      <c r="D139" s="187"/>
      <c r="E139" s="9"/>
      <c r="F139" s="9"/>
      <c r="G139" s="9"/>
      <c r="H139" s="9"/>
      <c r="I139" s="9"/>
      <c r="J139" s="9"/>
      <c r="K139" s="9"/>
      <c r="L139" s="9"/>
      <c r="M139" s="9"/>
      <c r="N139" s="9"/>
      <c r="O139" s="9"/>
      <c r="P139" s="9"/>
      <c r="Q139" s="9"/>
      <c r="R139" s="9"/>
      <c r="S139" s="9"/>
      <c r="T139" s="9"/>
      <c r="U139" s="9"/>
      <c r="V139" s="9"/>
      <c r="W139" s="9"/>
      <c r="X139" s="9"/>
      <c r="Y139" s="9"/>
      <c r="Z139" s="9"/>
    </row>
    <row r="140" customFormat="false" ht="12.75" hidden="false" customHeight="true" outlineLevel="0" collapsed="false">
      <c r="A140" s="188"/>
      <c r="B140" s="188"/>
      <c r="C140" s="188"/>
      <c r="D140" s="188"/>
      <c r="E140" s="9"/>
      <c r="F140" s="9"/>
      <c r="G140" s="9"/>
      <c r="H140" s="9"/>
      <c r="I140" s="9"/>
      <c r="J140" s="9"/>
      <c r="K140" s="9"/>
      <c r="L140" s="9"/>
      <c r="M140" s="9"/>
      <c r="N140" s="9"/>
      <c r="O140" s="9"/>
      <c r="P140" s="9"/>
      <c r="Q140" s="9"/>
      <c r="R140" s="9"/>
      <c r="S140" s="9"/>
      <c r="T140" s="9"/>
      <c r="U140" s="9"/>
      <c r="V140" s="9"/>
      <c r="W140" s="9"/>
      <c r="X140" s="9"/>
      <c r="Y140" s="9"/>
      <c r="Z140" s="9"/>
    </row>
    <row r="141" customFormat="false" ht="12.75" hidden="false" customHeight="true" outlineLevel="0" collapsed="false">
      <c r="A141" s="173"/>
      <c r="B141" s="173"/>
      <c r="C141" s="13"/>
      <c r="D141" s="13"/>
      <c r="E141" s="9"/>
      <c r="F141" s="9"/>
      <c r="G141" s="9"/>
      <c r="H141" s="9"/>
      <c r="I141" s="9"/>
      <c r="J141" s="9"/>
      <c r="K141" s="9"/>
      <c r="L141" s="9"/>
      <c r="M141" s="9"/>
      <c r="N141" s="9"/>
      <c r="O141" s="9"/>
      <c r="P141" s="9"/>
      <c r="Q141" s="9"/>
      <c r="R141" s="9"/>
      <c r="S141" s="9"/>
      <c r="T141" s="9"/>
      <c r="U141" s="9"/>
      <c r="V141" s="9"/>
      <c r="W141" s="9"/>
      <c r="X141" s="9"/>
      <c r="Y141" s="9"/>
      <c r="Z141" s="9"/>
    </row>
    <row r="142" customFormat="false" ht="12.75" hidden="false" customHeight="true" outlineLevel="0" collapsed="false">
      <c r="A142" s="173"/>
      <c r="B142" s="58" t="s">
        <v>285</v>
      </c>
      <c r="C142" s="13"/>
      <c r="D142" s="13"/>
      <c r="E142" s="9"/>
      <c r="F142" s="9"/>
      <c r="G142" s="9"/>
      <c r="H142" s="9"/>
      <c r="I142" s="9"/>
      <c r="J142" s="9"/>
      <c r="K142" s="9"/>
      <c r="L142" s="9"/>
      <c r="M142" s="9"/>
      <c r="N142" s="9"/>
      <c r="O142" s="9"/>
      <c r="P142" s="9"/>
      <c r="Q142" s="9"/>
      <c r="R142" s="9"/>
      <c r="S142" s="9"/>
      <c r="T142" s="9"/>
      <c r="U142" s="9"/>
      <c r="V142" s="9"/>
      <c r="W142" s="9"/>
      <c r="X142" s="9"/>
      <c r="Y142" s="9"/>
      <c r="Z142" s="9"/>
    </row>
    <row r="143" customFormat="false" ht="12.75" hidden="false" customHeight="true" outlineLevel="0" collapsed="false">
      <c r="A143" s="122"/>
      <c r="B143" s="13"/>
      <c r="C143" s="13"/>
      <c r="D143" s="13"/>
      <c r="E143" s="9"/>
      <c r="F143" s="9"/>
      <c r="G143" s="9"/>
      <c r="H143" s="9"/>
      <c r="I143" s="9"/>
      <c r="J143" s="9"/>
      <c r="K143" s="9"/>
      <c r="L143" s="9"/>
      <c r="M143" s="9"/>
      <c r="N143" s="9"/>
      <c r="O143" s="9"/>
      <c r="P143" s="9"/>
      <c r="Q143" s="9"/>
      <c r="R143" s="9"/>
      <c r="S143" s="9"/>
      <c r="T143" s="9"/>
      <c r="U143" s="9"/>
      <c r="V143" s="9"/>
      <c r="W143" s="9"/>
      <c r="X143" s="9"/>
      <c r="Y143" s="9"/>
      <c r="Z143" s="9"/>
    </row>
    <row r="144" customFormat="false" ht="12.75" hidden="false" customHeight="true" outlineLevel="0" collapsed="false">
      <c r="A144" s="183" t="s">
        <v>286</v>
      </c>
      <c r="B144" s="184"/>
      <c r="C144" s="130" t="s">
        <v>198</v>
      </c>
      <c r="D144" s="13"/>
      <c r="E144" s="9"/>
      <c r="F144" s="9"/>
      <c r="G144" s="9"/>
      <c r="H144" s="9"/>
      <c r="I144" s="9"/>
      <c r="J144" s="9"/>
      <c r="K144" s="9"/>
      <c r="L144" s="9"/>
      <c r="M144" s="9"/>
      <c r="N144" s="9"/>
      <c r="O144" s="9"/>
      <c r="P144" s="9"/>
      <c r="Q144" s="9"/>
      <c r="R144" s="9"/>
      <c r="S144" s="9"/>
      <c r="T144" s="9"/>
      <c r="U144" s="9"/>
      <c r="V144" s="9"/>
      <c r="W144" s="9"/>
      <c r="X144" s="9"/>
      <c r="Y144" s="9"/>
      <c r="Z144" s="9"/>
    </row>
    <row r="145" customFormat="false" ht="12.75" hidden="false" customHeight="true" outlineLevel="0" collapsed="false">
      <c r="A145" s="109" t="s">
        <v>172</v>
      </c>
      <c r="B145" s="110" t="s">
        <v>195</v>
      </c>
      <c r="C145" s="127" t="n">
        <f aca="false">D38</f>
        <v>1984.356</v>
      </c>
      <c r="D145" s="189"/>
      <c r="E145" s="9"/>
      <c r="F145" s="9"/>
      <c r="G145" s="9"/>
      <c r="H145" s="9"/>
      <c r="I145" s="9"/>
      <c r="J145" s="9"/>
      <c r="K145" s="9"/>
      <c r="L145" s="9"/>
      <c r="M145" s="9"/>
      <c r="N145" s="9"/>
      <c r="O145" s="9"/>
      <c r="P145" s="9"/>
      <c r="Q145" s="9"/>
      <c r="R145" s="9"/>
      <c r="S145" s="9"/>
      <c r="T145" s="9"/>
      <c r="U145" s="9"/>
      <c r="V145" s="9"/>
      <c r="W145" s="9"/>
      <c r="X145" s="9"/>
      <c r="Y145" s="9"/>
      <c r="Z145" s="9"/>
    </row>
    <row r="146" customFormat="false" ht="12.75" hidden="false" customHeight="true" outlineLevel="0" collapsed="false">
      <c r="A146" s="112" t="s">
        <v>174</v>
      </c>
      <c r="B146" s="113" t="s">
        <v>208</v>
      </c>
      <c r="C146" s="133" t="n">
        <f aca="false">C79</f>
        <v>2216.25</v>
      </c>
      <c r="D146" s="189"/>
      <c r="E146" s="163"/>
      <c r="F146" s="9"/>
      <c r="G146" s="9"/>
      <c r="H146" s="9"/>
      <c r="I146" s="9"/>
      <c r="J146" s="9"/>
      <c r="K146" s="9"/>
      <c r="L146" s="9"/>
      <c r="M146" s="9"/>
      <c r="N146" s="9"/>
      <c r="O146" s="9"/>
      <c r="P146" s="9"/>
      <c r="Q146" s="9"/>
      <c r="R146" s="9"/>
      <c r="S146" s="9"/>
      <c r="T146" s="9"/>
      <c r="U146" s="9"/>
      <c r="V146" s="9"/>
      <c r="W146" s="9"/>
      <c r="X146" s="9"/>
      <c r="Y146" s="9"/>
      <c r="Z146" s="9"/>
    </row>
    <row r="147" customFormat="false" ht="12.75" hidden="false" customHeight="true" outlineLevel="0" collapsed="false">
      <c r="A147" s="112" t="s">
        <v>177</v>
      </c>
      <c r="B147" s="113" t="s">
        <v>244</v>
      </c>
      <c r="C147" s="133" t="n">
        <f aca="false">D90</f>
        <v>168.7750123136</v>
      </c>
      <c r="D147" s="189"/>
      <c r="E147" s="9"/>
      <c r="F147" s="9"/>
      <c r="G147" s="9"/>
      <c r="H147" s="9"/>
      <c r="I147" s="9"/>
      <c r="J147" s="9"/>
      <c r="K147" s="9"/>
      <c r="L147" s="9"/>
      <c r="M147" s="9"/>
      <c r="N147" s="9"/>
      <c r="O147" s="9"/>
      <c r="P147" s="9"/>
      <c r="Q147" s="9"/>
      <c r="R147" s="9"/>
      <c r="S147" s="9"/>
      <c r="T147" s="9"/>
      <c r="U147" s="9"/>
      <c r="V147" s="9"/>
      <c r="W147" s="9"/>
      <c r="X147" s="9"/>
      <c r="Y147" s="9"/>
      <c r="Z147" s="9"/>
    </row>
    <row r="148" customFormat="false" ht="12.75" hidden="false" customHeight="true" outlineLevel="0" collapsed="false">
      <c r="A148" s="112" t="s">
        <v>180</v>
      </c>
      <c r="B148" s="113" t="s">
        <v>251</v>
      </c>
      <c r="C148" s="133" t="n">
        <f aca="false">C115</f>
        <v>67.6665396</v>
      </c>
      <c r="D148" s="189"/>
      <c r="E148" s="9"/>
      <c r="F148" s="9"/>
      <c r="G148" s="9"/>
      <c r="H148" s="9"/>
      <c r="I148" s="9"/>
      <c r="J148" s="9"/>
      <c r="K148" s="9"/>
      <c r="L148" s="9"/>
      <c r="M148" s="9"/>
      <c r="N148" s="9"/>
      <c r="O148" s="9"/>
      <c r="P148" s="9"/>
      <c r="Q148" s="9"/>
      <c r="R148" s="9"/>
      <c r="S148" s="9"/>
      <c r="T148" s="9"/>
      <c r="U148" s="9"/>
      <c r="V148" s="9"/>
      <c r="W148" s="9"/>
      <c r="X148" s="9"/>
      <c r="Y148" s="9"/>
      <c r="Z148" s="9"/>
    </row>
    <row r="149" customFormat="false" ht="14.25" hidden="false" customHeight="true" outlineLevel="0" collapsed="false">
      <c r="A149" s="112" t="s">
        <v>203</v>
      </c>
      <c r="B149" s="113" t="s">
        <v>287</v>
      </c>
      <c r="C149" s="133" t="n">
        <f aca="false">C124</f>
        <v>0</v>
      </c>
      <c r="D149" s="190"/>
      <c r="E149" s="9"/>
      <c r="F149" s="9"/>
      <c r="G149" s="9"/>
      <c r="H149" s="9"/>
      <c r="I149" s="9"/>
      <c r="J149" s="9"/>
      <c r="K149" s="9"/>
      <c r="L149" s="9"/>
      <c r="M149" s="9"/>
      <c r="N149" s="9"/>
      <c r="O149" s="9"/>
      <c r="P149" s="9"/>
      <c r="Q149" s="9"/>
      <c r="R149" s="9"/>
      <c r="S149" s="9"/>
      <c r="T149" s="9"/>
      <c r="U149" s="9"/>
      <c r="V149" s="9"/>
      <c r="W149" s="9"/>
      <c r="X149" s="9"/>
      <c r="Y149" s="9"/>
      <c r="Z149" s="9"/>
    </row>
    <row r="150" customFormat="false" ht="14.25" hidden="false" customHeight="true" outlineLevel="0" collapsed="false">
      <c r="A150" s="191"/>
      <c r="B150" s="192" t="s">
        <v>288</v>
      </c>
      <c r="C150" s="133" t="n">
        <f aca="false">SUM(C145:C149)</f>
        <v>4437.0475519136</v>
      </c>
      <c r="D150" s="190"/>
      <c r="E150" s="9"/>
      <c r="F150" s="9"/>
      <c r="G150" s="9"/>
      <c r="H150" s="9"/>
      <c r="I150" s="9"/>
      <c r="J150" s="9"/>
      <c r="K150" s="9"/>
      <c r="L150" s="9"/>
      <c r="M150" s="9"/>
      <c r="N150" s="9"/>
      <c r="O150" s="9"/>
      <c r="P150" s="9"/>
      <c r="Q150" s="9"/>
      <c r="R150" s="9"/>
      <c r="S150" s="9"/>
      <c r="T150" s="9"/>
      <c r="U150" s="9"/>
      <c r="V150" s="9"/>
      <c r="W150" s="9"/>
      <c r="X150" s="9"/>
      <c r="Y150" s="9"/>
      <c r="Z150" s="9"/>
    </row>
    <row r="151" customFormat="false" ht="12.75" hidden="false" customHeight="true" outlineLevel="0" collapsed="false">
      <c r="A151" s="140" t="s">
        <v>203</v>
      </c>
      <c r="B151" s="134" t="s">
        <v>289</v>
      </c>
      <c r="C151" s="182" t="n">
        <f aca="false">D138</f>
        <v>316.083194646229</v>
      </c>
      <c r="D151" s="190"/>
      <c r="E151" s="9"/>
      <c r="F151" s="9"/>
      <c r="G151" s="9"/>
      <c r="H151" s="9"/>
      <c r="I151" s="9"/>
      <c r="J151" s="9"/>
      <c r="K151" s="9"/>
      <c r="L151" s="9"/>
      <c r="M151" s="9"/>
      <c r="N151" s="9"/>
      <c r="O151" s="9"/>
      <c r="P151" s="9"/>
      <c r="Q151" s="9"/>
      <c r="R151" s="9"/>
      <c r="S151" s="9"/>
      <c r="T151" s="9"/>
      <c r="U151" s="9"/>
      <c r="V151" s="9"/>
      <c r="W151" s="9"/>
      <c r="X151" s="9"/>
      <c r="Y151" s="9"/>
      <c r="Z151" s="9"/>
    </row>
    <row r="152" customFormat="false" ht="12.75" hidden="false" customHeight="true" outlineLevel="0" collapsed="false">
      <c r="A152" s="183" t="s">
        <v>290</v>
      </c>
      <c r="B152" s="184"/>
      <c r="C152" s="149" t="n">
        <f aca="false">C150+C151</f>
        <v>4753.13074655983</v>
      </c>
      <c r="D152" s="190" t="n">
        <f aca="false">C152*19*12</f>
        <v>1083713.81021564</v>
      </c>
      <c r="E152" s="9"/>
      <c r="F152" s="9"/>
      <c r="G152" s="9"/>
      <c r="H152" s="9"/>
      <c r="I152" s="9"/>
      <c r="J152" s="9"/>
      <c r="K152" s="9"/>
      <c r="L152" s="9"/>
      <c r="M152" s="9"/>
      <c r="N152" s="9"/>
      <c r="O152" s="9"/>
      <c r="P152" s="9"/>
      <c r="Q152" s="9"/>
      <c r="R152" s="9"/>
      <c r="S152" s="9"/>
      <c r="T152" s="9"/>
      <c r="U152" s="9"/>
      <c r="V152" s="9"/>
      <c r="W152" s="9"/>
      <c r="X152" s="9"/>
      <c r="Y152" s="9"/>
      <c r="Z152" s="9"/>
    </row>
    <row r="153" customFormat="false" ht="12.75" hidden="false" customHeight="true" outlineLevel="0" collapsed="false">
      <c r="A153" s="183" t="s">
        <v>291</v>
      </c>
      <c r="B153" s="184"/>
      <c r="C153" s="149" t="n">
        <f aca="false">C152*C19</f>
        <v>23765.6537327991</v>
      </c>
      <c r="D153" s="9"/>
      <c r="E153" s="9"/>
      <c r="F153" s="9"/>
      <c r="G153" s="9"/>
      <c r="H153" s="9"/>
      <c r="I153" s="9"/>
      <c r="J153" s="9"/>
      <c r="K153" s="9"/>
      <c r="L153" s="9"/>
      <c r="M153" s="9"/>
      <c r="N153" s="9"/>
      <c r="O153" s="9"/>
      <c r="P153" s="9"/>
      <c r="Q153" s="9"/>
      <c r="R153" s="9"/>
      <c r="S153" s="9"/>
      <c r="T153" s="9"/>
      <c r="U153" s="9"/>
      <c r="V153" s="9"/>
      <c r="W153" s="9"/>
      <c r="X153" s="9"/>
      <c r="Y153" s="9"/>
      <c r="Z153" s="9"/>
    </row>
    <row r="154" customFormat="false" ht="12.75" hidden="false" customHeight="true" outlineLevel="0" collapsed="false">
      <c r="A154" s="183" t="s">
        <v>292</v>
      </c>
      <c r="B154" s="184"/>
      <c r="C154" s="149" t="n">
        <f aca="false">C153*12</f>
        <v>285187.84479359</v>
      </c>
      <c r="D154" s="9"/>
      <c r="E154" s="9"/>
      <c r="F154" s="9"/>
      <c r="G154" s="9"/>
      <c r="H154" s="9"/>
      <c r="I154" s="9"/>
      <c r="J154" s="9"/>
      <c r="K154" s="9"/>
      <c r="L154" s="9"/>
      <c r="M154" s="9"/>
      <c r="N154" s="9"/>
      <c r="O154" s="9"/>
      <c r="P154" s="9"/>
      <c r="Q154" s="9"/>
      <c r="R154" s="9"/>
      <c r="S154" s="9"/>
      <c r="T154" s="9"/>
      <c r="U154" s="9"/>
      <c r="V154" s="9"/>
      <c r="W154" s="9"/>
      <c r="X154" s="9"/>
      <c r="Y154" s="9"/>
      <c r="Z154" s="9"/>
    </row>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3">
    <mergeCell ref="A2:C3"/>
    <mergeCell ref="A4:C4"/>
    <mergeCell ref="A5:C5"/>
    <mergeCell ref="A6:C6"/>
    <mergeCell ref="A7:C7"/>
    <mergeCell ref="A11:C11"/>
    <mergeCell ref="A22:C22"/>
    <mergeCell ref="A31:B31"/>
    <mergeCell ref="A38:B38"/>
    <mergeCell ref="A42:B42"/>
    <mergeCell ref="A45:B45"/>
    <mergeCell ref="A48:B48"/>
    <mergeCell ref="A57:B57"/>
    <mergeCell ref="A58:D58"/>
    <mergeCell ref="A59:D59"/>
    <mergeCell ref="A60:D60"/>
    <mergeCell ref="A62:B62"/>
    <mergeCell ref="A70:C70"/>
    <mergeCell ref="A75:B75"/>
    <mergeCell ref="A79:B79"/>
    <mergeCell ref="A83:B83"/>
    <mergeCell ref="A90:B90"/>
    <mergeCell ref="A94:B94"/>
    <mergeCell ref="A101:B101"/>
    <mergeCell ref="A102:D103"/>
    <mergeCell ref="A105:B105"/>
    <mergeCell ref="A107:B107"/>
    <mergeCell ref="A112:B112"/>
    <mergeCell ref="A115:B115"/>
    <mergeCell ref="A119:B119"/>
    <mergeCell ref="A124:B124"/>
    <mergeCell ref="A128:B128"/>
    <mergeCell ref="A140:D140"/>
  </mergeCells>
  <printOptions headings="false" gridLines="false" gridLinesSet="true" horizontalCentered="true" verticalCentered="false"/>
  <pageMargins left="0.0958333333333333" right="0.173611111111111"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91" man="true" max="16383" min="0"/>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4" activeCellId="0" sqref="A4"/>
    </sheetView>
  </sheetViews>
  <sheetFormatPr defaultColWidth="14.43359375" defaultRowHeight="15" customHeight="true" zeroHeight="false" outlineLevelRow="0" outlineLevelCol="0"/>
  <cols>
    <col collapsed="false" customWidth="true" hidden="false" outlineLevel="0" max="1" min="1" style="1" width="38.43"/>
    <col collapsed="false" customWidth="true" hidden="false" outlineLevel="0" max="2" min="2" style="1" width="60.71"/>
    <col collapsed="false" customWidth="true" hidden="false" outlineLevel="0" max="3" min="3" style="1" width="28.86"/>
    <col collapsed="false" customWidth="true" hidden="false" outlineLevel="0" max="4" min="4" style="1" width="23.71"/>
    <col collapsed="false" customWidth="true" hidden="false" outlineLevel="0" max="5" min="5" style="1" width="12"/>
    <col collapsed="false" customWidth="true" hidden="false" outlineLevel="0" max="6" min="6" style="1" width="28"/>
    <col collapsed="false" customWidth="true" hidden="false" outlineLevel="0" max="24" min="7" style="1" width="14.57"/>
    <col collapsed="false" customWidth="true" hidden="false" outlineLevel="0" max="26" min="25" style="1" width="8.71"/>
  </cols>
  <sheetData>
    <row r="1" customFormat="false" ht="15.75" hidden="false" customHeight="true" outlineLevel="0" collapsed="false">
      <c r="A1" s="9"/>
      <c r="B1" s="9"/>
      <c r="C1" s="9"/>
      <c r="D1" s="9"/>
      <c r="E1" s="9"/>
      <c r="F1" s="9"/>
      <c r="G1" s="9"/>
      <c r="H1" s="9"/>
      <c r="I1" s="9"/>
      <c r="J1" s="9"/>
      <c r="K1" s="9"/>
      <c r="L1" s="9"/>
      <c r="M1" s="9"/>
      <c r="N1" s="9"/>
      <c r="O1" s="9"/>
      <c r="P1" s="9"/>
      <c r="Q1" s="9"/>
      <c r="R1" s="9"/>
      <c r="S1" s="9"/>
      <c r="T1" s="9"/>
      <c r="U1" s="9"/>
      <c r="V1" s="9"/>
      <c r="W1" s="9"/>
      <c r="X1" s="9"/>
      <c r="Y1" s="9"/>
      <c r="Z1" s="9"/>
    </row>
    <row r="2" customFormat="false" ht="15" hidden="false" customHeight="true" outlineLevel="0" collapsed="false">
      <c r="A2" s="101" t="s">
        <v>164</v>
      </c>
      <c r="B2" s="101"/>
      <c r="C2" s="101"/>
      <c r="D2" s="9"/>
      <c r="E2" s="9"/>
      <c r="F2" s="9"/>
      <c r="G2" s="9"/>
      <c r="H2" s="9"/>
      <c r="I2" s="9"/>
      <c r="J2" s="9"/>
      <c r="K2" s="9"/>
      <c r="L2" s="9"/>
      <c r="M2" s="9"/>
      <c r="N2" s="9"/>
      <c r="O2" s="9"/>
      <c r="P2" s="9"/>
      <c r="Q2" s="9"/>
      <c r="R2" s="9"/>
      <c r="S2" s="9"/>
      <c r="T2" s="9"/>
      <c r="U2" s="9"/>
      <c r="V2" s="9"/>
      <c r="W2" s="9"/>
      <c r="X2" s="9"/>
      <c r="Y2" s="9"/>
      <c r="Z2" s="9"/>
    </row>
    <row r="3" customFormat="false" ht="15" hidden="false" customHeight="true" outlineLevel="0" collapsed="false">
      <c r="A3" s="101"/>
      <c r="B3" s="101"/>
      <c r="C3" s="101"/>
      <c r="D3" s="9"/>
      <c r="E3" s="9"/>
      <c r="F3" s="9"/>
      <c r="G3" s="9"/>
      <c r="H3" s="9"/>
      <c r="I3" s="9"/>
      <c r="J3" s="9"/>
      <c r="K3" s="9"/>
      <c r="L3" s="9"/>
      <c r="M3" s="9"/>
      <c r="N3" s="9"/>
      <c r="O3" s="9"/>
      <c r="P3" s="9"/>
      <c r="Q3" s="9"/>
      <c r="R3" s="9"/>
      <c r="S3" s="9"/>
      <c r="T3" s="9"/>
      <c r="U3" s="9"/>
      <c r="V3" s="9"/>
      <c r="W3" s="9"/>
      <c r="X3" s="9"/>
      <c r="Y3" s="9"/>
      <c r="Z3" s="9"/>
    </row>
    <row r="4" customFormat="false" ht="12.75" hidden="false" customHeight="true" outlineLevel="0" collapsed="false">
      <c r="A4" s="102" t="s">
        <v>165</v>
      </c>
      <c r="B4" s="102"/>
      <c r="C4" s="102"/>
      <c r="D4" s="9"/>
      <c r="E4" s="9"/>
      <c r="F4" s="9"/>
      <c r="G4" s="9"/>
      <c r="H4" s="9"/>
      <c r="I4" s="9"/>
      <c r="J4" s="9"/>
      <c r="K4" s="9"/>
      <c r="L4" s="9"/>
      <c r="M4" s="9"/>
      <c r="N4" s="9"/>
      <c r="O4" s="9"/>
      <c r="P4" s="9"/>
      <c r="Q4" s="9"/>
      <c r="R4" s="9"/>
      <c r="S4" s="9"/>
      <c r="T4" s="9"/>
      <c r="U4" s="9"/>
      <c r="V4" s="9"/>
      <c r="W4" s="9"/>
      <c r="X4" s="9"/>
      <c r="Y4" s="9"/>
      <c r="Z4" s="9"/>
    </row>
    <row r="5" customFormat="false" ht="12.75" hidden="false" customHeight="true" outlineLevel="0" collapsed="false">
      <c r="A5" s="103" t="s">
        <v>166</v>
      </c>
      <c r="B5" s="103"/>
      <c r="C5" s="103"/>
      <c r="D5" s="9"/>
      <c r="E5" s="9"/>
      <c r="F5" s="9"/>
      <c r="G5" s="9"/>
      <c r="H5" s="9"/>
      <c r="I5" s="9"/>
      <c r="J5" s="9"/>
      <c r="K5" s="9"/>
      <c r="L5" s="9"/>
      <c r="M5" s="9"/>
      <c r="N5" s="9"/>
      <c r="O5" s="9"/>
      <c r="P5" s="9"/>
      <c r="Q5" s="9"/>
      <c r="R5" s="9"/>
      <c r="S5" s="9"/>
      <c r="T5" s="9"/>
      <c r="U5" s="9"/>
      <c r="V5" s="9"/>
      <c r="W5" s="9"/>
      <c r="X5" s="9"/>
      <c r="Y5" s="9"/>
      <c r="Z5" s="9"/>
    </row>
    <row r="6" customFormat="false" ht="12.75" hidden="false" customHeight="true" outlineLevel="0" collapsed="false">
      <c r="A6" s="104" t="s">
        <v>167</v>
      </c>
      <c r="B6" s="104"/>
      <c r="C6" s="104"/>
      <c r="D6" s="9"/>
      <c r="E6" s="9"/>
      <c r="F6" s="9"/>
      <c r="G6" s="9"/>
      <c r="H6" s="9"/>
      <c r="I6" s="9"/>
      <c r="J6" s="9"/>
      <c r="K6" s="9"/>
      <c r="L6" s="9"/>
      <c r="M6" s="9"/>
      <c r="N6" s="9"/>
      <c r="O6" s="9"/>
      <c r="P6" s="9"/>
      <c r="Q6" s="9"/>
      <c r="R6" s="9"/>
      <c r="S6" s="9"/>
      <c r="T6" s="9"/>
      <c r="U6" s="9"/>
      <c r="V6" s="9"/>
      <c r="W6" s="9"/>
      <c r="X6" s="9"/>
      <c r="Y6" s="9"/>
      <c r="Z6" s="9"/>
    </row>
    <row r="7" customFormat="false" ht="12.75" hidden="false" customHeight="true" outlineLevel="0" collapsed="false">
      <c r="A7" s="105" t="s">
        <v>168</v>
      </c>
      <c r="B7" s="105"/>
      <c r="C7" s="105"/>
      <c r="D7" s="9"/>
      <c r="E7" s="9"/>
      <c r="F7" s="9"/>
      <c r="G7" s="9"/>
      <c r="H7" s="9"/>
      <c r="I7" s="9"/>
      <c r="J7" s="9"/>
      <c r="K7" s="9"/>
      <c r="L7" s="9"/>
      <c r="M7" s="9"/>
      <c r="N7" s="9"/>
      <c r="O7" s="9"/>
      <c r="P7" s="9"/>
      <c r="Q7" s="9"/>
      <c r="R7" s="9"/>
      <c r="S7" s="9"/>
      <c r="T7" s="9"/>
      <c r="U7" s="9"/>
      <c r="V7" s="9"/>
      <c r="W7" s="9"/>
      <c r="X7" s="9"/>
      <c r="Y7" s="9"/>
      <c r="Z7" s="9"/>
    </row>
    <row r="8" customFormat="false" ht="12.75" hidden="false" customHeight="true" outlineLevel="0" collapsed="false">
      <c r="A8" s="106" t="s">
        <v>169</v>
      </c>
      <c r="B8" s="107" t="s">
        <v>170</v>
      </c>
      <c r="C8" s="108"/>
      <c r="D8" s="9"/>
      <c r="E8" s="9"/>
      <c r="F8" s="9"/>
      <c r="G8" s="9"/>
      <c r="H8" s="9"/>
      <c r="I8" s="9"/>
      <c r="J8" s="9"/>
      <c r="K8" s="9"/>
      <c r="L8" s="9"/>
      <c r="M8" s="9"/>
      <c r="N8" s="9"/>
      <c r="O8" s="9"/>
      <c r="P8" s="9"/>
      <c r="Q8" s="9"/>
      <c r="R8" s="9"/>
      <c r="S8" s="9"/>
      <c r="T8" s="9"/>
      <c r="U8" s="9"/>
      <c r="V8" s="9"/>
      <c r="W8" s="9"/>
      <c r="X8" s="9"/>
      <c r="Y8" s="9"/>
      <c r="Z8" s="9"/>
    </row>
    <row r="9" customFormat="false" ht="12.75" hidden="false" customHeight="true" outlineLevel="0" collapsed="false">
      <c r="A9" s="13"/>
      <c r="B9" s="13"/>
      <c r="C9" s="13"/>
      <c r="D9" s="13"/>
      <c r="E9" s="9"/>
      <c r="F9" s="9"/>
      <c r="G9" s="9"/>
      <c r="H9" s="9"/>
      <c r="I9" s="9"/>
      <c r="J9" s="9"/>
      <c r="K9" s="9"/>
      <c r="L9" s="9"/>
      <c r="M9" s="9"/>
      <c r="N9" s="9"/>
      <c r="O9" s="9"/>
      <c r="P9" s="9"/>
      <c r="Q9" s="9"/>
      <c r="R9" s="9"/>
      <c r="S9" s="9"/>
      <c r="T9" s="9"/>
      <c r="U9" s="9"/>
      <c r="V9" s="9"/>
      <c r="W9" s="9"/>
      <c r="X9" s="9"/>
      <c r="Y9" s="9"/>
      <c r="Z9" s="9"/>
    </row>
    <row r="10" customFormat="false" ht="12.75" hidden="false" customHeight="true" outlineLevel="0" collapsed="false">
      <c r="A10" s="13"/>
      <c r="B10" s="13"/>
      <c r="C10" s="13"/>
      <c r="D10" s="13"/>
      <c r="E10" s="9"/>
      <c r="F10" s="9"/>
      <c r="G10" s="9"/>
      <c r="H10" s="9"/>
      <c r="I10" s="9"/>
      <c r="J10" s="9"/>
      <c r="K10" s="9"/>
      <c r="L10" s="9"/>
      <c r="M10" s="9"/>
      <c r="N10" s="9"/>
      <c r="O10" s="9"/>
      <c r="P10" s="9"/>
      <c r="Q10" s="9"/>
      <c r="R10" s="9"/>
      <c r="S10" s="9"/>
      <c r="T10" s="9"/>
      <c r="U10" s="9"/>
      <c r="V10" s="9"/>
      <c r="W10" s="9"/>
      <c r="X10" s="9"/>
      <c r="Y10" s="9"/>
      <c r="Z10" s="9"/>
    </row>
    <row r="11" customFormat="false" ht="12.75" hidden="false" customHeight="true" outlineLevel="0" collapsed="false">
      <c r="A11" s="103" t="s">
        <v>171</v>
      </c>
      <c r="B11" s="103"/>
      <c r="C11" s="103"/>
      <c r="D11" s="13"/>
      <c r="E11" s="9"/>
      <c r="F11" s="9"/>
      <c r="G11" s="9"/>
      <c r="H11" s="9"/>
      <c r="I11" s="9"/>
      <c r="J11" s="9"/>
      <c r="K11" s="9"/>
      <c r="L11" s="9"/>
      <c r="M11" s="9"/>
      <c r="N11" s="9"/>
      <c r="O11" s="9"/>
      <c r="P11" s="9"/>
      <c r="Q11" s="9"/>
      <c r="R11" s="9"/>
      <c r="S11" s="9"/>
      <c r="T11" s="9"/>
      <c r="U11" s="9"/>
      <c r="V11" s="9"/>
      <c r="W11" s="9"/>
      <c r="X11" s="9"/>
      <c r="Y11" s="9"/>
      <c r="Z11" s="9"/>
    </row>
    <row r="12" customFormat="false" ht="12.75" hidden="false" customHeight="true" outlineLevel="0" collapsed="false">
      <c r="A12" s="109" t="s">
        <v>172</v>
      </c>
      <c r="B12" s="110" t="s">
        <v>173</v>
      </c>
      <c r="C12" s="111"/>
      <c r="D12" s="13"/>
      <c r="E12" s="9"/>
      <c r="F12" s="9"/>
      <c r="G12" s="9"/>
      <c r="H12" s="9"/>
      <c r="I12" s="9"/>
      <c r="J12" s="9"/>
      <c r="K12" s="9"/>
      <c r="L12" s="9"/>
      <c r="M12" s="9"/>
      <c r="N12" s="9"/>
      <c r="O12" s="9"/>
      <c r="P12" s="9"/>
      <c r="Q12" s="9"/>
      <c r="R12" s="9"/>
      <c r="S12" s="9"/>
      <c r="T12" s="9"/>
      <c r="U12" s="9"/>
      <c r="V12" s="9"/>
      <c r="W12" s="9"/>
      <c r="X12" s="9"/>
      <c r="Y12" s="9"/>
      <c r="Z12" s="9"/>
    </row>
    <row r="13" customFormat="false" ht="12.75" hidden="false" customHeight="true" outlineLevel="0" collapsed="false">
      <c r="A13" s="112" t="s">
        <v>174</v>
      </c>
      <c r="B13" s="113" t="s">
        <v>175</v>
      </c>
      <c r="C13" s="114"/>
      <c r="D13" s="13"/>
      <c r="E13" s="9"/>
      <c r="F13" s="9"/>
      <c r="G13" s="9"/>
      <c r="H13" s="9"/>
      <c r="I13" s="9"/>
      <c r="J13" s="9"/>
      <c r="K13" s="9"/>
      <c r="L13" s="9"/>
      <c r="M13" s="9"/>
      <c r="N13" s="9"/>
      <c r="O13" s="9"/>
      <c r="P13" s="9"/>
      <c r="Q13" s="9"/>
      <c r="R13" s="9"/>
      <c r="S13" s="9"/>
      <c r="T13" s="9"/>
      <c r="U13" s="9"/>
      <c r="V13" s="9"/>
      <c r="W13" s="9"/>
      <c r="X13" s="9"/>
      <c r="Y13" s="9"/>
      <c r="Z13" s="9"/>
    </row>
    <row r="14" customFormat="false" ht="12.75" hidden="false" customHeight="true" outlineLevel="0" collapsed="false">
      <c r="A14" s="112" t="s">
        <v>177</v>
      </c>
      <c r="B14" s="113" t="s">
        <v>178</v>
      </c>
      <c r="C14" s="114" t="s">
        <v>179</v>
      </c>
      <c r="D14" s="13"/>
      <c r="E14" s="9"/>
      <c r="F14" s="9"/>
      <c r="G14" s="9"/>
      <c r="H14" s="9"/>
      <c r="I14" s="9"/>
      <c r="J14" s="9"/>
      <c r="K14" s="9"/>
      <c r="L14" s="9"/>
      <c r="M14" s="9"/>
      <c r="N14" s="9"/>
      <c r="O14" s="9"/>
      <c r="P14" s="9"/>
      <c r="Q14" s="9"/>
      <c r="R14" s="9"/>
      <c r="S14" s="9"/>
      <c r="T14" s="9"/>
      <c r="U14" s="9"/>
      <c r="V14" s="9"/>
      <c r="W14" s="9"/>
      <c r="X14" s="9"/>
      <c r="Y14" s="9"/>
      <c r="Z14" s="9"/>
    </row>
    <row r="15" customFormat="false" ht="12.75" hidden="false" customHeight="true" outlineLevel="0" collapsed="false">
      <c r="A15" s="115" t="s">
        <v>180</v>
      </c>
      <c r="B15" s="116" t="s">
        <v>181</v>
      </c>
      <c r="C15" s="117" t="s">
        <v>182</v>
      </c>
      <c r="D15" s="13"/>
      <c r="E15" s="9"/>
      <c r="F15" s="9"/>
      <c r="G15" s="9"/>
      <c r="H15" s="9"/>
      <c r="I15" s="9"/>
      <c r="J15" s="9"/>
      <c r="K15" s="9"/>
      <c r="L15" s="9"/>
      <c r="M15" s="9"/>
      <c r="N15" s="9"/>
      <c r="O15" s="9"/>
      <c r="P15" s="9"/>
      <c r="Q15" s="9"/>
      <c r="R15" s="9"/>
      <c r="S15" s="9"/>
      <c r="T15" s="9"/>
      <c r="U15" s="9"/>
      <c r="V15" s="9"/>
      <c r="W15" s="9"/>
      <c r="X15" s="9"/>
      <c r="Y15" s="9"/>
      <c r="Z15" s="9"/>
    </row>
    <row r="16" customFormat="false" ht="12.75" hidden="false" customHeight="true" outlineLevel="0" collapsed="false">
      <c r="A16" s="13"/>
      <c r="B16" s="13"/>
      <c r="C16" s="13"/>
      <c r="D16" s="13"/>
      <c r="E16" s="9"/>
      <c r="F16" s="9"/>
      <c r="G16" s="9"/>
      <c r="H16" s="9"/>
      <c r="I16" s="9"/>
      <c r="J16" s="9"/>
      <c r="K16" s="9"/>
      <c r="L16" s="9"/>
      <c r="M16" s="9"/>
      <c r="N16" s="9"/>
      <c r="O16" s="9"/>
      <c r="P16" s="9"/>
      <c r="Q16" s="9"/>
      <c r="R16" s="9"/>
      <c r="S16" s="9"/>
      <c r="T16" s="9"/>
      <c r="U16" s="9"/>
      <c r="V16" s="9"/>
      <c r="W16" s="9"/>
      <c r="X16" s="9"/>
      <c r="Y16" s="9"/>
      <c r="Z16" s="9"/>
    </row>
    <row r="17" customFormat="false" ht="12.75" hidden="false" customHeight="true" outlineLevel="0" collapsed="false">
      <c r="A17" s="13"/>
      <c r="B17" s="13"/>
      <c r="C17" s="13"/>
      <c r="D17" s="13"/>
      <c r="E17" s="9"/>
      <c r="F17" s="9"/>
      <c r="G17" s="9"/>
      <c r="H17" s="9"/>
      <c r="I17" s="9"/>
      <c r="J17" s="9"/>
      <c r="K17" s="9"/>
      <c r="L17" s="9"/>
      <c r="M17" s="9"/>
      <c r="N17" s="9"/>
      <c r="O17" s="9"/>
      <c r="P17" s="9"/>
      <c r="Q17" s="9"/>
      <c r="R17" s="9"/>
      <c r="S17" s="9"/>
      <c r="T17" s="9"/>
      <c r="U17" s="9"/>
      <c r="V17" s="9"/>
      <c r="W17" s="9"/>
      <c r="X17" s="9"/>
      <c r="Y17" s="9"/>
      <c r="Z17" s="9"/>
    </row>
    <row r="18" customFormat="false" ht="12.75" hidden="false" customHeight="true" outlineLevel="0" collapsed="false">
      <c r="A18" s="103" t="s">
        <v>183</v>
      </c>
      <c r="B18" s="103" t="s">
        <v>184</v>
      </c>
      <c r="C18" s="118" t="s">
        <v>185</v>
      </c>
      <c r="D18" s="13"/>
      <c r="E18" s="9"/>
      <c r="F18" s="9"/>
      <c r="G18" s="9"/>
      <c r="H18" s="9"/>
      <c r="I18" s="9"/>
      <c r="J18" s="9"/>
      <c r="K18" s="9"/>
      <c r="L18" s="9"/>
      <c r="M18" s="9"/>
      <c r="N18" s="9"/>
      <c r="O18" s="9"/>
      <c r="P18" s="9"/>
      <c r="Q18" s="9"/>
      <c r="R18" s="9"/>
      <c r="S18" s="9"/>
      <c r="T18" s="9"/>
      <c r="U18" s="9"/>
      <c r="V18" s="9"/>
      <c r="W18" s="9"/>
      <c r="X18" s="9"/>
      <c r="Y18" s="9"/>
      <c r="Z18" s="9"/>
    </row>
    <row r="19" customFormat="false" ht="12.75" hidden="false" customHeight="true" outlineLevel="0" collapsed="false">
      <c r="A19" s="119" t="s">
        <v>22</v>
      </c>
      <c r="B19" s="120" t="s">
        <v>186</v>
      </c>
      <c r="C19" s="121" t="n">
        <v>1</v>
      </c>
      <c r="D19" s="13"/>
      <c r="E19" s="9"/>
      <c r="F19" s="9"/>
      <c r="G19" s="9"/>
      <c r="H19" s="9"/>
      <c r="I19" s="9"/>
      <c r="J19" s="9"/>
      <c r="K19" s="9"/>
      <c r="L19" s="9"/>
      <c r="M19" s="9"/>
      <c r="N19" s="9"/>
      <c r="O19" s="9"/>
      <c r="P19" s="9"/>
      <c r="Q19" s="9"/>
      <c r="R19" s="9"/>
      <c r="S19" s="9"/>
      <c r="T19" s="9"/>
      <c r="U19" s="9"/>
      <c r="V19" s="9"/>
      <c r="W19" s="9"/>
      <c r="X19" s="9"/>
      <c r="Y19" s="9"/>
      <c r="Z19" s="9"/>
    </row>
    <row r="20" customFormat="false" ht="12.75" hidden="false" customHeight="true" outlineLevel="0" collapsed="false">
      <c r="A20" s="13"/>
      <c r="B20" s="13"/>
      <c r="C20" s="13"/>
      <c r="D20" s="9"/>
      <c r="E20" s="9"/>
      <c r="F20" s="9"/>
      <c r="G20" s="9"/>
      <c r="H20" s="9"/>
      <c r="I20" s="9"/>
      <c r="J20" s="9"/>
      <c r="K20" s="9"/>
      <c r="L20" s="9"/>
      <c r="M20" s="9"/>
      <c r="N20" s="9"/>
      <c r="O20" s="9"/>
      <c r="P20" s="9"/>
      <c r="Q20" s="9"/>
      <c r="R20" s="9"/>
      <c r="S20" s="9"/>
      <c r="T20" s="9"/>
      <c r="U20" s="9"/>
      <c r="V20" s="9"/>
      <c r="W20" s="9"/>
      <c r="X20" s="9"/>
      <c r="Y20" s="9"/>
      <c r="Z20" s="9"/>
    </row>
    <row r="21" customFormat="false" ht="12.75" hidden="false" customHeight="true" outlineLevel="0" collapsed="false">
      <c r="A21" s="13"/>
      <c r="B21" s="122"/>
      <c r="C21" s="13"/>
      <c r="D21" s="9"/>
      <c r="E21" s="9"/>
      <c r="F21" s="9"/>
      <c r="G21" s="9"/>
      <c r="H21" s="9"/>
      <c r="I21" s="9"/>
      <c r="J21" s="9"/>
      <c r="K21" s="9"/>
      <c r="L21" s="9"/>
      <c r="M21" s="9"/>
      <c r="N21" s="9"/>
      <c r="O21" s="9"/>
      <c r="P21" s="9"/>
      <c r="Q21" s="9"/>
      <c r="R21" s="9"/>
      <c r="S21" s="9"/>
      <c r="T21" s="9"/>
      <c r="U21" s="9"/>
      <c r="V21" s="9"/>
      <c r="W21" s="9"/>
      <c r="X21" s="9"/>
      <c r="Y21" s="9"/>
      <c r="Z21" s="9"/>
    </row>
    <row r="22" customFormat="false" ht="12.75" hidden="false" customHeight="true" outlineLevel="0" collapsed="false">
      <c r="A22" s="103" t="s">
        <v>187</v>
      </c>
      <c r="B22" s="103"/>
      <c r="C22" s="103"/>
      <c r="D22" s="13"/>
      <c r="E22" s="13"/>
      <c r="F22" s="9"/>
      <c r="G22" s="9"/>
      <c r="H22" s="9"/>
      <c r="I22" s="9"/>
      <c r="J22" s="9"/>
      <c r="K22" s="9"/>
      <c r="L22" s="9"/>
      <c r="M22" s="9"/>
      <c r="N22" s="9"/>
      <c r="O22" s="9"/>
      <c r="P22" s="9"/>
      <c r="Q22" s="9"/>
      <c r="R22" s="9"/>
      <c r="S22" s="9"/>
      <c r="T22" s="9"/>
      <c r="U22" s="9"/>
      <c r="V22" s="9"/>
      <c r="W22" s="9"/>
      <c r="X22" s="9"/>
      <c r="Y22" s="9"/>
      <c r="Z22" s="9"/>
    </row>
    <row r="23" customFormat="false" ht="14.25" hidden="false" customHeight="true" outlineLevel="0" collapsed="false">
      <c r="A23" s="109" t="n">
        <v>1</v>
      </c>
      <c r="B23" s="123" t="s">
        <v>188</v>
      </c>
      <c r="C23" s="124" t="s">
        <v>293</v>
      </c>
      <c r="D23" s="13"/>
      <c r="E23" s="13"/>
      <c r="F23" s="9"/>
      <c r="G23" s="9"/>
      <c r="H23" s="9"/>
      <c r="I23" s="9"/>
      <c r="J23" s="9"/>
      <c r="K23" s="9"/>
      <c r="L23" s="9"/>
      <c r="M23" s="9"/>
      <c r="N23" s="9"/>
      <c r="O23" s="9"/>
      <c r="P23" s="9"/>
      <c r="Q23" s="9"/>
      <c r="R23" s="9"/>
      <c r="S23" s="9"/>
      <c r="T23" s="9"/>
      <c r="U23" s="9"/>
      <c r="V23" s="9"/>
      <c r="W23" s="9"/>
      <c r="X23" s="9"/>
      <c r="Y23" s="9"/>
      <c r="Z23" s="9"/>
    </row>
    <row r="24" customFormat="false" ht="12.75" hidden="false" customHeight="true" outlineLevel="0" collapsed="false">
      <c r="A24" s="112" t="n">
        <v>2</v>
      </c>
      <c r="B24" s="125" t="s">
        <v>190</v>
      </c>
      <c r="C24" s="126" t="n">
        <v>1847.88</v>
      </c>
      <c r="D24" s="13"/>
      <c r="E24" s="13"/>
      <c r="F24" s="9"/>
      <c r="G24" s="9"/>
      <c r="H24" s="9"/>
      <c r="I24" s="9"/>
      <c r="J24" s="9"/>
      <c r="K24" s="9"/>
      <c r="L24" s="9"/>
      <c r="M24" s="9"/>
      <c r="N24" s="9"/>
      <c r="O24" s="9"/>
      <c r="P24" s="9"/>
      <c r="Q24" s="9"/>
      <c r="R24" s="9"/>
      <c r="S24" s="9"/>
      <c r="T24" s="9"/>
      <c r="U24" s="9"/>
      <c r="V24" s="9"/>
      <c r="W24" s="9"/>
      <c r="X24" s="9"/>
      <c r="Y24" s="9"/>
      <c r="Z24" s="9"/>
    </row>
    <row r="25" customFormat="false" ht="12.75" hidden="false" customHeight="true" outlineLevel="0" collapsed="false">
      <c r="A25" s="112" t="n">
        <v>3</v>
      </c>
      <c r="B25" s="113" t="s">
        <v>191</v>
      </c>
      <c r="C25" s="127" t="n">
        <f aca="false">(C24/40)*40</f>
        <v>1847.88</v>
      </c>
      <c r="D25" s="13"/>
      <c r="E25" s="13"/>
      <c r="F25" s="9"/>
      <c r="G25" s="9"/>
      <c r="H25" s="9"/>
      <c r="I25" s="9"/>
      <c r="J25" s="9"/>
      <c r="K25" s="9"/>
      <c r="L25" s="9"/>
      <c r="M25" s="9"/>
      <c r="N25" s="9"/>
      <c r="O25" s="9"/>
      <c r="P25" s="9"/>
      <c r="Q25" s="9"/>
      <c r="R25" s="9"/>
      <c r="S25" s="9"/>
      <c r="T25" s="9"/>
      <c r="U25" s="9"/>
      <c r="V25" s="9"/>
      <c r="W25" s="9"/>
      <c r="X25" s="9"/>
      <c r="Y25" s="9"/>
      <c r="Z25" s="9"/>
    </row>
    <row r="26" customFormat="false" ht="12.75" hidden="false" customHeight="true" outlineLevel="0" collapsed="false">
      <c r="A26" s="112" t="n">
        <v>3</v>
      </c>
      <c r="B26" s="113" t="s">
        <v>192</v>
      </c>
      <c r="C26" s="114"/>
      <c r="D26" s="13"/>
      <c r="E26" s="13"/>
      <c r="F26" s="9"/>
      <c r="G26" s="9"/>
      <c r="H26" s="9"/>
      <c r="I26" s="9"/>
      <c r="J26" s="9"/>
      <c r="K26" s="9"/>
      <c r="L26" s="9"/>
      <c r="M26" s="9"/>
      <c r="N26" s="9"/>
      <c r="O26" s="9"/>
      <c r="P26" s="9"/>
      <c r="Q26" s="9"/>
      <c r="R26" s="9"/>
      <c r="S26" s="9"/>
      <c r="T26" s="9"/>
      <c r="U26" s="9"/>
      <c r="V26" s="9"/>
      <c r="W26" s="9"/>
      <c r="X26" s="9"/>
      <c r="Y26" s="9"/>
      <c r="Z26" s="9"/>
    </row>
    <row r="27" customFormat="false" ht="12.75" hidden="false" customHeight="true" outlineLevel="0" collapsed="false">
      <c r="A27" s="115" t="n">
        <v>4</v>
      </c>
      <c r="B27" s="116" t="s">
        <v>193</v>
      </c>
      <c r="C27" s="128"/>
      <c r="D27" s="13"/>
      <c r="E27" s="13"/>
      <c r="F27" s="9"/>
      <c r="G27" s="9"/>
      <c r="H27" s="9"/>
      <c r="I27" s="9"/>
      <c r="J27" s="9"/>
      <c r="K27" s="9"/>
      <c r="L27" s="9"/>
      <c r="M27" s="9"/>
      <c r="N27" s="9"/>
      <c r="O27" s="9"/>
      <c r="P27" s="9"/>
      <c r="Q27" s="9"/>
      <c r="R27" s="9"/>
      <c r="S27" s="9"/>
      <c r="T27" s="9"/>
      <c r="U27" s="9"/>
      <c r="V27" s="9"/>
      <c r="W27" s="9"/>
      <c r="X27" s="9"/>
      <c r="Y27" s="9"/>
      <c r="Z27" s="9"/>
    </row>
    <row r="28" customFormat="false" ht="12.75" hidden="false" customHeight="true" outlineLevel="0" collapsed="false">
      <c r="A28" s="13"/>
      <c r="B28" s="13"/>
      <c r="C28" s="13"/>
      <c r="D28" s="13"/>
      <c r="E28" s="13"/>
      <c r="F28" s="9"/>
      <c r="G28" s="9"/>
      <c r="H28" s="9"/>
      <c r="I28" s="9"/>
      <c r="J28" s="9"/>
      <c r="K28" s="9"/>
      <c r="L28" s="9"/>
      <c r="M28" s="9"/>
      <c r="N28" s="9"/>
      <c r="O28" s="9"/>
      <c r="P28" s="9"/>
      <c r="Q28" s="9"/>
      <c r="R28" s="9"/>
      <c r="S28" s="9"/>
      <c r="T28" s="9"/>
      <c r="U28" s="9"/>
      <c r="V28" s="9"/>
      <c r="W28" s="9"/>
      <c r="X28" s="9"/>
      <c r="Y28" s="9"/>
      <c r="Z28" s="9"/>
    </row>
    <row r="29" customFormat="false" ht="12.75" hidden="false" customHeight="true" outlineLevel="0" collapsed="false">
      <c r="A29" s="9"/>
      <c r="B29" s="58" t="s">
        <v>195</v>
      </c>
      <c r="C29" s="13"/>
      <c r="D29" s="13"/>
      <c r="E29" s="13"/>
      <c r="F29" s="9"/>
      <c r="G29" s="9"/>
      <c r="H29" s="9"/>
      <c r="I29" s="9"/>
      <c r="J29" s="9"/>
      <c r="K29" s="9"/>
      <c r="L29" s="9"/>
      <c r="M29" s="9"/>
      <c r="N29" s="9"/>
      <c r="O29" s="9"/>
      <c r="P29" s="9"/>
      <c r="Q29" s="9"/>
      <c r="R29" s="9"/>
      <c r="S29" s="9"/>
      <c r="T29" s="9"/>
      <c r="U29" s="9"/>
      <c r="V29" s="9"/>
      <c r="W29" s="9"/>
      <c r="X29" s="9"/>
      <c r="Y29" s="9"/>
      <c r="Z29" s="9"/>
    </row>
    <row r="30" customFormat="false" ht="12.75" hidden="false" customHeight="true" outlineLevel="0" collapsed="false">
      <c r="A30" s="122"/>
      <c r="B30" s="13"/>
      <c r="C30" s="13"/>
      <c r="D30" s="13"/>
      <c r="E30" s="13"/>
      <c r="F30" s="9"/>
      <c r="G30" s="9"/>
      <c r="H30" s="9"/>
      <c r="I30" s="9"/>
      <c r="J30" s="9"/>
      <c r="K30" s="9"/>
      <c r="L30" s="9"/>
      <c r="M30" s="9"/>
      <c r="N30" s="9"/>
      <c r="O30" s="9"/>
      <c r="P30" s="9"/>
      <c r="Q30" s="9"/>
      <c r="R30" s="9"/>
      <c r="S30" s="9"/>
      <c r="T30" s="9"/>
      <c r="U30" s="9"/>
      <c r="V30" s="9"/>
      <c r="W30" s="9"/>
      <c r="X30" s="9"/>
      <c r="Y30" s="9"/>
      <c r="Z30" s="9"/>
    </row>
    <row r="31" customFormat="false" ht="12.75" hidden="false" customHeight="true" outlineLevel="0" collapsed="false">
      <c r="A31" s="129" t="s">
        <v>196</v>
      </c>
      <c r="B31" s="129"/>
      <c r="C31" s="130" t="s">
        <v>197</v>
      </c>
      <c r="D31" s="130" t="s">
        <v>198</v>
      </c>
      <c r="E31" s="13"/>
      <c r="F31" s="9"/>
      <c r="G31" s="9"/>
      <c r="H31" s="9"/>
      <c r="I31" s="9"/>
      <c r="J31" s="9"/>
      <c r="K31" s="9"/>
      <c r="L31" s="9"/>
      <c r="M31" s="9"/>
      <c r="N31" s="9"/>
      <c r="O31" s="9"/>
      <c r="P31" s="9"/>
      <c r="Q31" s="9"/>
      <c r="R31" s="9"/>
      <c r="S31" s="9"/>
      <c r="T31" s="9"/>
      <c r="U31" s="9"/>
      <c r="V31" s="9"/>
      <c r="W31" s="9"/>
      <c r="X31" s="9"/>
      <c r="Y31" s="9"/>
      <c r="Z31" s="9"/>
    </row>
    <row r="32" customFormat="false" ht="12.75" hidden="false" customHeight="true" outlineLevel="0" collapsed="false">
      <c r="A32" s="109" t="s">
        <v>172</v>
      </c>
      <c r="B32" s="110" t="s">
        <v>199</v>
      </c>
      <c r="C32" s="131" t="n">
        <v>1</v>
      </c>
      <c r="D32" s="127" t="n">
        <f aca="false">C25</f>
        <v>1847.88</v>
      </c>
      <c r="E32" s="9"/>
      <c r="F32" s="9"/>
      <c r="G32" s="9"/>
      <c r="H32" s="9"/>
      <c r="I32" s="9"/>
      <c r="J32" s="9"/>
      <c r="K32" s="9"/>
      <c r="L32" s="9"/>
      <c r="M32" s="9"/>
      <c r="N32" s="9"/>
      <c r="O32" s="9"/>
      <c r="P32" s="9"/>
      <c r="Q32" s="9"/>
      <c r="R32" s="9"/>
      <c r="S32" s="9"/>
      <c r="T32" s="9"/>
      <c r="U32" s="9"/>
      <c r="V32" s="9"/>
      <c r="W32" s="9"/>
      <c r="X32" s="9"/>
      <c r="Y32" s="9"/>
      <c r="Z32" s="9"/>
    </row>
    <row r="33" customFormat="false" ht="12.75" hidden="false" customHeight="true" outlineLevel="0" collapsed="false">
      <c r="A33" s="112" t="s">
        <v>174</v>
      </c>
      <c r="B33" s="113" t="s">
        <v>200</v>
      </c>
      <c r="C33" s="132"/>
      <c r="D33" s="133" t="n">
        <v>0</v>
      </c>
      <c r="E33" s="9"/>
      <c r="F33" s="9"/>
      <c r="G33" s="9"/>
      <c r="H33" s="9"/>
      <c r="I33" s="9"/>
      <c r="J33" s="9"/>
      <c r="K33" s="9"/>
      <c r="L33" s="9"/>
      <c r="M33" s="9"/>
      <c r="N33" s="9"/>
      <c r="O33" s="9"/>
      <c r="P33" s="9"/>
      <c r="Q33" s="9"/>
      <c r="R33" s="9"/>
      <c r="S33" s="9"/>
      <c r="T33" s="9"/>
      <c r="U33" s="9"/>
      <c r="V33" s="9"/>
      <c r="W33" s="9"/>
      <c r="X33" s="9"/>
      <c r="Y33" s="9"/>
      <c r="Z33" s="9"/>
    </row>
    <row r="34" customFormat="false" ht="12.75" hidden="false" customHeight="true" outlineLevel="0" collapsed="false">
      <c r="A34" s="112" t="s">
        <v>177</v>
      </c>
      <c r="B34" s="113" t="s">
        <v>201</v>
      </c>
      <c r="C34" s="132" t="n">
        <v>0.2</v>
      </c>
      <c r="D34" s="133" t="n">
        <f aca="false">D32*C34</f>
        <v>369.576</v>
      </c>
      <c r="E34" s="9"/>
      <c r="F34" s="9"/>
      <c r="G34" s="9"/>
      <c r="H34" s="9"/>
      <c r="I34" s="9"/>
      <c r="J34" s="9"/>
      <c r="K34" s="9"/>
      <c r="L34" s="9"/>
      <c r="M34" s="9"/>
      <c r="N34" s="9"/>
      <c r="O34" s="9"/>
      <c r="P34" s="9"/>
      <c r="Q34" s="9"/>
      <c r="R34" s="9"/>
      <c r="S34" s="9"/>
      <c r="T34" s="9"/>
      <c r="U34" s="9"/>
      <c r="V34" s="9"/>
      <c r="W34" s="9"/>
      <c r="X34" s="9"/>
      <c r="Y34" s="9"/>
      <c r="Z34" s="9"/>
    </row>
    <row r="35" customFormat="false" ht="12.75" hidden="false" customHeight="true" outlineLevel="0" collapsed="false">
      <c r="A35" s="112" t="s">
        <v>180</v>
      </c>
      <c r="B35" s="113" t="s">
        <v>202</v>
      </c>
      <c r="C35" s="132"/>
      <c r="D35" s="133" t="n">
        <f aca="false">((((D32+D33+D34)/200)*C35)*(10*1.1429))</f>
        <v>0</v>
      </c>
      <c r="E35" s="10"/>
      <c r="F35" s="10"/>
      <c r="G35" s="10"/>
      <c r="H35" s="9"/>
      <c r="I35" s="9"/>
      <c r="J35" s="9"/>
      <c r="K35" s="9"/>
      <c r="L35" s="9"/>
      <c r="M35" s="9"/>
      <c r="N35" s="9"/>
      <c r="O35" s="9"/>
      <c r="P35" s="9"/>
      <c r="Q35" s="9"/>
      <c r="R35" s="9"/>
      <c r="S35" s="9"/>
      <c r="T35" s="9"/>
      <c r="U35" s="9"/>
      <c r="V35" s="9"/>
      <c r="W35" s="9"/>
      <c r="X35" s="9"/>
      <c r="Y35" s="9"/>
      <c r="Z35" s="9"/>
    </row>
    <row r="36" customFormat="false" ht="12.75" hidden="false" customHeight="true" outlineLevel="0" collapsed="false">
      <c r="A36" s="112" t="s">
        <v>203</v>
      </c>
      <c r="B36" s="113" t="s">
        <v>204</v>
      </c>
      <c r="C36" s="132"/>
      <c r="D36" s="133" t="n">
        <v>0</v>
      </c>
      <c r="E36" s="9"/>
      <c r="F36" s="9"/>
      <c r="G36" s="9"/>
      <c r="H36" s="9"/>
      <c r="I36" s="9"/>
      <c r="J36" s="9"/>
      <c r="K36" s="9"/>
      <c r="L36" s="9"/>
      <c r="M36" s="9"/>
      <c r="N36" s="9"/>
      <c r="O36" s="9"/>
      <c r="P36" s="9"/>
      <c r="Q36" s="9"/>
      <c r="R36" s="9"/>
      <c r="S36" s="9"/>
      <c r="T36" s="9"/>
      <c r="U36" s="9"/>
      <c r="V36" s="9"/>
      <c r="W36" s="9"/>
      <c r="X36" s="9"/>
      <c r="Y36" s="9"/>
      <c r="Z36" s="9"/>
    </row>
    <row r="37" customFormat="false" ht="12.75" hidden="false" customHeight="true" outlineLevel="0" collapsed="false">
      <c r="A37" s="112" t="s">
        <v>205</v>
      </c>
      <c r="B37" s="134" t="s">
        <v>206</v>
      </c>
      <c r="C37" s="132"/>
      <c r="D37" s="133" t="n">
        <v>0</v>
      </c>
      <c r="E37" s="10"/>
      <c r="F37" s="9"/>
      <c r="G37" s="9"/>
      <c r="H37" s="9"/>
      <c r="I37" s="9"/>
      <c r="J37" s="9"/>
      <c r="K37" s="9"/>
      <c r="L37" s="9"/>
      <c r="M37" s="9"/>
      <c r="N37" s="9"/>
      <c r="O37" s="9"/>
      <c r="P37" s="9"/>
      <c r="Q37" s="9"/>
      <c r="R37" s="9"/>
      <c r="S37" s="9"/>
      <c r="T37" s="9"/>
      <c r="U37" s="9"/>
      <c r="V37" s="9"/>
      <c r="W37" s="9"/>
      <c r="X37" s="9"/>
      <c r="Y37" s="9"/>
      <c r="Z37" s="9"/>
    </row>
    <row r="38" customFormat="false" ht="12.75" hidden="false" customHeight="true" outlineLevel="0" collapsed="false">
      <c r="A38" s="135" t="s">
        <v>207</v>
      </c>
      <c r="B38" s="135"/>
      <c r="C38" s="135"/>
      <c r="D38" s="136" t="n">
        <f aca="false">SUM(D32:D37)</f>
        <v>2217.456</v>
      </c>
      <c r="E38" s="9"/>
      <c r="F38" s="9"/>
      <c r="G38" s="9"/>
      <c r="H38" s="9"/>
      <c r="I38" s="9"/>
      <c r="J38" s="9"/>
      <c r="K38" s="9"/>
      <c r="L38" s="9"/>
      <c r="M38" s="9"/>
      <c r="N38" s="9"/>
      <c r="O38" s="9"/>
      <c r="P38" s="9"/>
      <c r="Q38" s="9"/>
      <c r="R38" s="9"/>
      <c r="S38" s="9"/>
      <c r="T38" s="9"/>
      <c r="U38" s="9"/>
      <c r="V38" s="9"/>
      <c r="W38" s="9"/>
      <c r="X38" s="9"/>
      <c r="Y38" s="9"/>
      <c r="Z38" s="9"/>
    </row>
    <row r="39" customFormat="false" ht="12.75" hidden="false" customHeight="true" outlineLevel="0" collapsed="false">
      <c r="A39" s="13"/>
      <c r="B39" s="13"/>
      <c r="C39" s="13"/>
      <c r="D39" s="13"/>
      <c r="E39" s="9"/>
      <c r="F39" s="9"/>
      <c r="G39" s="9"/>
      <c r="H39" s="9"/>
      <c r="I39" s="9"/>
      <c r="J39" s="9"/>
      <c r="K39" s="9"/>
      <c r="L39" s="9"/>
      <c r="M39" s="9"/>
      <c r="N39" s="9"/>
      <c r="O39" s="9"/>
      <c r="P39" s="9"/>
      <c r="Q39" s="9"/>
      <c r="R39" s="9"/>
      <c r="S39" s="9"/>
      <c r="T39" s="9"/>
      <c r="U39" s="9"/>
      <c r="V39" s="9"/>
      <c r="W39" s="9"/>
      <c r="X39" s="9"/>
      <c r="Y39" s="9"/>
      <c r="Z39" s="9"/>
    </row>
    <row r="40" customFormat="false" ht="12.75" hidden="false" customHeight="true" outlineLevel="0" collapsed="false">
      <c r="A40" s="9"/>
      <c r="B40" s="58" t="s">
        <v>208</v>
      </c>
      <c r="C40" s="13"/>
      <c r="D40" s="13"/>
      <c r="E40" s="9"/>
      <c r="F40" s="9"/>
      <c r="G40" s="9"/>
      <c r="H40" s="9"/>
      <c r="I40" s="9"/>
      <c r="J40" s="9"/>
      <c r="K40" s="9"/>
      <c r="L40" s="9"/>
      <c r="M40" s="9"/>
      <c r="N40" s="9"/>
      <c r="O40" s="9"/>
      <c r="P40" s="9"/>
      <c r="Q40" s="9"/>
      <c r="R40" s="9"/>
      <c r="S40" s="9"/>
      <c r="T40" s="9"/>
      <c r="U40" s="9"/>
      <c r="V40" s="9"/>
      <c r="W40" s="9"/>
      <c r="X40" s="9"/>
      <c r="Y40" s="9"/>
      <c r="Z40" s="9"/>
    </row>
    <row r="41" customFormat="false" ht="12.75" hidden="false" customHeight="true" outlineLevel="0" collapsed="false">
      <c r="A41" s="122"/>
      <c r="B41" s="13"/>
      <c r="C41" s="13"/>
      <c r="D41" s="13"/>
      <c r="E41" s="9"/>
      <c r="F41" s="9"/>
      <c r="G41" s="9"/>
      <c r="H41" s="9"/>
      <c r="I41" s="9"/>
      <c r="J41" s="9"/>
      <c r="K41" s="9"/>
      <c r="L41" s="9"/>
      <c r="M41" s="9"/>
      <c r="N41" s="9"/>
      <c r="O41" s="9"/>
      <c r="P41" s="9"/>
      <c r="Q41" s="9"/>
      <c r="R41" s="9"/>
      <c r="S41" s="9"/>
      <c r="T41" s="9"/>
      <c r="U41" s="9"/>
      <c r="V41" s="9"/>
      <c r="W41" s="9"/>
      <c r="X41" s="9"/>
      <c r="Y41" s="9"/>
      <c r="Z41" s="9"/>
    </row>
    <row r="42" customFormat="false" ht="12.75" hidden="false" customHeight="true" outlineLevel="0" collapsed="false">
      <c r="A42" s="135" t="s">
        <v>209</v>
      </c>
      <c r="B42" s="135"/>
      <c r="C42" s="130" t="s">
        <v>197</v>
      </c>
      <c r="D42" s="137" t="s">
        <v>198</v>
      </c>
      <c r="E42" s="9"/>
      <c r="F42" s="9"/>
      <c r="G42" s="9"/>
      <c r="H42" s="9"/>
      <c r="I42" s="9"/>
      <c r="J42" s="9"/>
      <c r="K42" s="9"/>
      <c r="L42" s="9"/>
      <c r="M42" s="9"/>
      <c r="N42" s="9"/>
      <c r="O42" s="9"/>
      <c r="P42" s="9"/>
      <c r="Q42" s="9"/>
      <c r="R42" s="9"/>
      <c r="S42" s="9"/>
      <c r="T42" s="9"/>
      <c r="U42" s="9"/>
      <c r="V42" s="9"/>
      <c r="W42" s="9"/>
      <c r="X42" s="9"/>
      <c r="Y42" s="9"/>
      <c r="Z42" s="9"/>
    </row>
    <row r="43" customFormat="false" ht="12.75" hidden="false" customHeight="true" outlineLevel="0" collapsed="false">
      <c r="A43" s="109" t="s">
        <v>172</v>
      </c>
      <c r="B43" s="110" t="s">
        <v>210</v>
      </c>
      <c r="C43" s="138" t="n">
        <v>0.0833</v>
      </c>
      <c r="D43" s="139" t="n">
        <f aca="false">C43*$D$38</f>
        <v>184.7140848</v>
      </c>
      <c r="E43" s="9"/>
      <c r="F43" s="9"/>
      <c r="G43" s="9"/>
      <c r="H43" s="9"/>
      <c r="I43" s="9"/>
      <c r="J43" s="9"/>
      <c r="K43" s="9"/>
      <c r="L43" s="9"/>
      <c r="M43" s="9"/>
      <c r="N43" s="9"/>
      <c r="O43" s="9"/>
      <c r="P43" s="9"/>
      <c r="Q43" s="9"/>
      <c r="R43" s="9"/>
      <c r="S43" s="9"/>
      <c r="T43" s="9"/>
      <c r="U43" s="9"/>
      <c r="V43" s="9"/>
      <c r="W43" s="9"/>
      <c r="X43" s="9"/>
      <c r="Y43" s="9"/>
      <c r="Z43" s="9"/>
    </row>
    <row r="44" customFormat="false" ht="12.75" hidden="false" customHeight="true" outlineLevel="0" collapsed="false">
      <c r="A44" s="140" t="s">
        <v>174</v>
      </c>
      <c r="B44" s="134" t="s">
        <v>211</v>
      </c>
      <c r="C44" s="141" t="n">
        <v>0.1111</v>
      </c>
      <c r="D44" s="142" t="n">
        <f aca="false">C44*$D$38</f>
        <v>246.3593616</v>
      </c>
      <c r="E44" s="9"/>
      <c r="F44" s="9"/>
      <c r="G44" s="9"/>
      <c r="H44" s="9"/>
      <c r="I44" s="9"/>
      <c r="J44" s="9"/>
      <c r="K44" s="9"/>
      <c r="L44" s="9"/>
      <c r="M44" s="9"/>
      <c r="N44" s="9"/>
      <c r="O44" s="9"/>
      <c r="P44" s="9"/>
      <c r="Q44" s="9"/>
      <c r="R44" s="9"/>
      <c r="S44" s="9"/>
      <c r="T44" s="9"/>
      <c r="U44" s="9"/>
      <c r="V44" s="9"/>
      <c r="W44" s="9"/>
      <c r="X44" s="9"/>
      <c r="Y44" s="9"/>
      <c r="Z44" s="9"/>
    </row>
    <row r="45" customFormat="false" ht="12.75" hidden="false" customHeight="true" outlineLevel="0" collapsed="false">
      <c r="A45" s="135" t="s">
        <v>28</v>
      </c>
      <c r="B45" s="135"/>
      <c r="C45" s="143" t="n">
        <f aca="false">C43+C44</f>
        <v>0.1944</v>
      </c>
      <c r="D45" s="144" t="n">
        <f aca="false">ROUND(SUM(D43:D44),2)</f>
        <v>431.07</v>
      </c>
      <c r="E45" s="9"/>
      <c r="F45" s="9"/>
      <c r="G45" s="9"/>
      <c r="H45" s="9"/>
      <c r="I45" s="9"/>
      <c r="J45" s="9"/>
      <c r="K45" s="9"/>
      <c r="L45" s="9"/>
      <c r="M45" s="9"/>
      <c r="N45" s="9"/>
      <c r="O45" s="9"/>
      <c r="P45" s="9"/>
      <c r="Q45" s="9"/>
      <c r="R45" s="9"/>
      <c r="S45" s="9"/>
      <c r="T45" s="9"/>
      <c r="U45" s="9"/>
      <c r="V45" s="9"/>
      <c r="W45" s="9"/>
      <c r="X45" s="9"/>
      <c r="Y45" s="9"/>
      <c r="Z45" s="9"/>
    </row>
    <row r="46" customFormat="false" ht="12.75" hidden="false" customHeight="true" outlineLevel="0" collapsed="false">
      <c r="A46" s="122"/>
      <c r="B46" s="13"/>
      <c r="C46" s="13"/>
      <c r="D46" s="13"/>
      <c r="E46" s="9"/>
      <c r="F46" s="9"/>
      <c r="G46" s="9"/>
      <c r="H46" s="9"/>
      <c r="I46" s="9"/>
      <c r="J46" s="9"/>
      <c r="K46" s="9"/>
      <c r="L46" s="9"/>
      <c r="M46" s="9"/>
      <c r="N46" s="9"/>
      <c r="O46" s="9"/>
      <c r="P46" s="9"/>
      <c r="Q46" s="9"/>
      <c r="R46" s="9"/>
      <c r="S46" s="9"/>
      <c r="T46" s="9"/>
      <c r="U46" s="9"/>
      <c r="V46" s="9"/>
      <c r="W46" s="9"/>
      <c r="X46" s="9"/>
      <c r="Y46" s="9"/>
      <c r="Z46" s="9"/>
    </row>
    <row r="47" customFormat="false" ht="12.75" hidden="false" customHeight="true" outlineLevel="0" collapsed="false">
      <c r="A47" s="122"/>
      <c r="B47" s="13"/>
      <c r="C47" s="13"/>
      <c r="D47" s="13"/>
      <c r="E47" s="9"/>
      <c r="F47" s="9"/>
      <c r="G47" s="9"/>
      <c r="H47" s="9"/>
      <c r="I47" s="9"/>
      <c r="J47" s="9"/>
      <c r="K47" s="9"/>
      <c r="L47" s="9"/>
      <c r="M47" s="9"/>
      <c r="N47" s="9"/>
      <c r="O47" s="9"/>
      <c r="P47" s="9"/>
      <c r="Q47" s="9"/>
      <c r="R47" s="9"/>
      <c r="S47" s="9"/>
      <c r="T47" s="9"/>
      <c r="U47" s="9"/>
      <c r="V47" s="9"/>
      <c r="W47" s="9"/>
      <c r="X47" s="9"/>
      <c r="Y47" s="9"/>
      <c r="Z47" s="9"/>
    </row>
    <row r="48" customFormat="false" ht="12.75" hidden="false" customHeight="true" outlineLevel="0" collapsed="false">
      <c r="A48" s="135" t="s">
        <v>212</v>
      </c>
      <c r="B48" s="135"/>
      <c r="C48" s="130" t="s">
        <v>197</v>
      </c>
      <c r="D48" s="130" t="s">
        <v>198</v>
      </c>
      <c r="E48" s="9"/>
      <c r="F48" s="9"/>
      <c r="G48" s="9"/>
      <c r="H48" s="9"/>
      <c r="I48" s="9"/>
      <c r="J48" s="9"/>
      <c r="K48" s="9"/>
      <c r="L48" s="9"/>
      <c r="M48" s="9"/>
      <c r="N48" s="9"/>
      <c r="O48" s="9"/>
      <c r="P48" s="9"/>
      <c r="Q48" s="9"/>
      <c r="R48" s="9"/>
      <c r="S48" s="9"/>
      <c r="T48" s="9"/>
      <c r="U48" s="9"/>
      <c r="V48" s="9"/>
      <c r="W48" s="9"/>
      <c r="X48" s="9"/>
      <c r="Y48" s="9"/>
      <c r="Z48" s="9"/>
    </row>
    <row r="49" customFormat="false" ht="12.75" hidden="false" customHeight="true" outlineLevel="0" collapsed="false">
      <c r="A49" s="109" t="s">
        <v>172</v>
      </c>
      <c r="B49" s="110" t="s">
        <v>213</v>
      </c>
      <c r="C49" s="138" t="n">
        <v>0.2</v>
      </c>
      <c r="D49" s="139" t="n">
        <f aca="false">SUM($D$38,$D$45,$D$95)*C49</f>
        <v>536.88975744</v>
      </c>
      <c r="E49" s="9"/>
      <c r="F49" s="9"/>
      <c r="G49" s="9"/>
      <c r="H49" s="9"/>
      <c r="I49" s="9"/>
      <c r="J49" s="9"/>
      <c r="K49" s="9"/>
      <c r="L49" s="9"/>
      <c r="M49" s="9"/>
      <c r="N49" s="9"/>
      <c r="O49" s="9"/>
      <c r="P49" s="9"/>
      <c r="Q49" s="9"/>
      <c r="R49" s="9"/>
      <c r="S49" s="9"/>
      <c r="T49" s="9"/>
      <c r="U49" s="9"/>
      <c r="V49" s="9"/>
      <c r="W49" s="9"/>
      <c r="X49" s="9"/>
      <c r="Y49" s="9"/>
      <c r="Z49" s="9"/>
    </row>
    <row r="50" customFormat="false" ht="12.75" hidden="false" customHeight="true" outlineLevel="0" collapsed="false">
      <c r="A50" s="112" t="s">
        <v>174</v>
      </c>
      <c r="B50" s="113" t="s">
        <v>214</v>
      </c>
      <c r="C50" s="145" t="n">
        <v>0.015</v>
      </c>
      <c r="D50" s="139" t="n">
        <f aca="false">SUM($D$38,$D$45,$D$95)*C50</f>
        <v>40.266731808</v>
      </c>
      <c r="E50" s="9"/>
      <c r="F50" s="9"/>
      <c r="G50" s="9"/>
      <c r="H50" s="9"/>
      <c r="I50" s="9"/>
      <c r="J50" s="9"/>
      <c r="K50" s="9"/>
      <c r="L50" s="9"/>
      <c r="M50" s="9"/>
      <c r="N50" s="9"/>
      <c r="O50" s="9"/>
      <c r="P50" s="9"/>
      <c r="Q50" s="9"/>
      <c r="R50" s="9"/>
      <c r="S50" s="9"/>
      <c r="T50" s="9"/>
      <c r="U50" s="9"/>
      <c r="V50" s="9"/>
      <c r="W50" s="9"/>
      <c r="X50" s="9"/>
      <c r="Y50" s="9"/>
      <c r="Z50" s="9"/>
    </row>
    <row r="51" customFormat="false" ht="12.75" hidden="false" customHeight="true" outlineLevel="0" collapsed="false">
      <c r="A51" s="112" t="s">
        <v>177</v>
      </c>
      <c r="B51" s="113" t="s">
        <v>215</v>
      </c>
      <c r="C51" s="145" t="n">
        <v>0.01</v>
      </c>
      <c r="D51" s="139" t="n">
        <f aca="false">SUM($D$38,$D$45,$D$95)*C51</f>
        <v>26.844487872</v>
      </c>
      <c r="E51" s="9"/>
      <c r="F51" s="9"/>
      <c r="G51" s="9"/>
      <c r="H51" s="9"/>
      <c r="I51" s="9"/>
      <c r="J51" s="9"/>
      <c r="K51" s="9"/>
      <c r="L51" s="9"/>
      <c r="M51" s="9"/>
      <c r="N51" s="9"/>
      <c r="O51" s="9"/>
      <c r="P51" s="9"/>
      <c r="Q51" s="9"/>
      <c r="R51" s="9"/>
      <c r="S51" s="9"/>
      <c r="T51" s="9"/>
      <c r="U51" s="9"/>
      <c r="V51" s="9"/>
      <c r="W51" s="9"/>
      <c r="X51" s="9"/>
      <c r="Y51" s="9"/>
      <c r="Z51" s="9"/>
    </row>
    <row r="52" customFormat="false" ht="12.75" hidden="false" customHeight="true" outlineLevel="0" collapsed="false">
      <c r="A52" s="112" t="s">
        <v>180</v>
      </c>
      <c r="B52" s="113" t="s">
        <v>216</v>
      </c>
      <c r="C52" s="145" t="n">
        <v>0.002</v>
      </c>
      <c r="D52" s="139" t="n">
        <f aca="false">SUM($D$38,$D$45,$D$95)*C52</f>
        <v>5.3688975744</v>
      </c>
      <c r="E52" s="9"/>
      <c r="F52" s="9"/>
      <c r="G52" s="9"/>
      <c r="H52" s="9"/>
      <c r="I52" s="9"/>
      <c r="J52" s="9"/>
      <c r="K52" s="9"/>
      <c r="L52" s="9"/>
      <c r="M52" s="9"/>
      <c r="N52" s="9"/>
      <c r="O52" s="9"/>
      <c r="P52" s="9"/>
      <c r="Q52" s="9"/>
      <c r="R52" s="9"/>
      <c r="S52" s="9"/>
      <c r="T52" s="9"/>
      <c r="U52" s="9"/>
      <c r="V52" s="9"/>
      <c r="W52" s="9"/>
      <c r="X52" s="9"/>
      <c r="Y52" s="9"/>
      <c r="Z52" s="9"/>
    </row>
    <row r="53" customFormat="false" ht="12.75" hidden="false" customHeight="true" outlineLevel="0" collapsed="false">
      <c r="A53" s="112" t="s">
        <v>203</v>
      </c>
      <c r="B53" s="113" t="s">
        <v>217</v>
      </c>
      <c r="C53" s="145" t="n">
        <v>0.025</v>
      </c>
      <c r="D53" s="139" t="n">
        <f aca="false">SUM($D$38,$D$45,$D$95)*C53</f>
        <v>67.11121968</v>
      </c>
      <c r="E53" s="9"/>
      <c r="F53" s="9"/>
      <c r="G53" s="9"/>
      <c r="H53" s="9"/>
      <c r="I53" s="9"/>
      <c r="J53" s="9"/>
      <c r="K53" s="9"/>
      <c r="L53" s="9"/>
      <c r="M53" s="9"/>
      <c r="N53" s="9"/>
      <c r="O53" s="9"/>
      <c r="P53" s="9"/>
      <c r="Q53" s="9"/>
      <c r="R53" s="9"/>
      <c r="S53" s="9"/>
      <c r="T53" s="9"/>
      <c r="U53" s="9"/>
      <c r="V53" s="9"/>
      <c r="W53" s="9"/>
      <c r="X53" s="9"/>
      <c r="Y53" s="9"/>
      <c r="Z53" s="9"/>
    </row>
    <row r="54" customFormat="false" ht="12.75" hidden="false" customHeight="true" outlineLevel="0" collapsed="false">
      <c r="A54" s="112" t="s">
        <v>205</v>
      </c>
      <c r="B54" s="113" t="s">
        <v>218</v>
      </c>
      <c r="C54" s="145" t="n">
        <v>0.08</v>
      </c>
      <c r="D54" s="139" t="n">
        <f aca="false">SUM($D$38,$D$45,$D$95)*C54</f>
        <v>214.755902976</v>
      </c>
      <c r="E54" s="9"/>
      <c r="F54" s="9"/>
      <c r="G54" s="9"/>
      <c r="H54" s="9"/>
      <c r="I54" s="9"/>
      <c r="J54" s="9"/>
      <c r="K54" s="9"/>
      <c r="L54" s="9"/>
      <c r="M54" s="9"/>
      <c r="N54" s="9"/>
      <c r="O54" s="9"/>
      <c r="P54" s="9"/>
      <c r="Q54" s="9"/>
      <c r="R54" s="9"/>
      <c r="S54" s="9"/>
      <c r="T54" s="9"/>
      <c r="U54" s="9"/>
      <c r="V54" s="9"/>
      <c r="W54" s="9"/>
      <c r="X54" s="9"/>
      <c r="Y54" s="9"/>
      <c r="Z54" s="9"/>
    </row>
    <row r="55" customFormat="false" ht="12.75" hidden="false" customHeight="true" outlineLevel="0" collapsed="false">
      <c r="A55" s="112" t="s">
        <v>219</v>
      </c>
      <c r="B55" s="113" t="s">
        <v>220</v>
      </c>
      <c r="C55" s="146" t="n">
        <v>0.03</v>
      </c>
      <c r="D55" s="139" t="n">
        <f aca="false">SUM($D$38,$D$45,$D$95)*C55</f>
        <v>80.533463616</v>
      </c>
      <c r="E55" s="9"/>
      <c r="F55" s="9"/>
      <c r="G55" s="9"/>
      <c r="H55" s="9"/>
      <c r="I55" s="9"/>
      <c r="J55" s="9"/>
      <c r="K55" s="9"/>
      <c r="L55" s="9"/>
      <c r="M55" s="9"/>
      <c r="N55" s="9"/>
      <c r="O55" s="9"/>
      <c r="P55" s="9"/>
      <c r="Q55" s="9"/>
      <c r="R55" s="9"/>
      <c r="S55" s="9"/>
      <c r="T55" s="9"/>
      <c r="U55" s="9"/>
      <c r="V55" s="9"/>
      <c r="W55" s="9"/>
      <c r="X55" s="9"/>
      <c r="Y55" s="9"/>
      <c r="Z55" s="9"/>
    </row>
    <row r="56" customFormat="false" ht="12.75" hidden="false" customHeight="true" outlineLevel="0" collapsed="false">
      <c r="A56" s="140" t="s">
        <v>221</v>
      </c>
      <c r="B56" s="134" t="s">
        <v>222</v>
      </c>
      <c r="C56" s="147" t="n">
        <v>0.006</v>
      </c>
      <c r="D56" s="139" t="n">
        <f aca="false">SUM($D$38,$D$45,$D$95)*C56</f>
        <v>16.1066927232</v>
      </c>
      <c r="E56" s="9"/>
      <c r="F56" s="9"/>
      <c r="G56" s="9"/>
      <c r="H56" s="9"/>
      <c r="I56" s="9"/>
      <c r="J56" s="9"/>
      <c r="K56" s="9"/>
      <c r="L56" s="9"/>
      <c r="M56" s="9"/>
      <c r="N56" s="9"/>
      <c r="O56" s="9"/>
      <c r="P56" s="9"/>
      <c r="Q56" s="9"/>
      <c r="R56" s="9"/>
      <c r="S56" s="9"/>
      <c r="T56" s="9"/>
      <c r="U56" s="9"/>
      <c r="V56" s="9"/>
      <c r="W56" s="9"/>
      <c r="X56" s="9"/>
      <c r="Y56" s="9"/>
      <c r="Z56" s="9"/>
    </row>
    <row r="57" customFormat="false" ht="12.75" hidden="false" customHeight="true" outlineLevel="0" collapsed="false">
      <c r="A57" s="135" t="s">
        <v>28</v>
      </c>
      <c r="B57" s="135"/>
      <c r="C57" s="148" t="n">
        <f aca="false">SUM(C49:C56)</f>
        <v>0.368</v>
      </c>
      <c r="D57" s="149" t="n">
        <f aca="false">ROUND(SUM(D49:D56),2)</f>
        <v>987.88</v>
      </c>
      <c r="E57" s="9"/>
      <c r="F57" s="9"/>
      <c r="G57" s="9"/>
      <c r="H57" s="9"/>
      <c r="I57" s="9"/>
      <c r="J57" s="9"/>
      <c r="K57" s="9"/>
      <c r="L57" s="9"/>
      <c r="M57" s="9"/>
      <c r="N57" s="9"/>
      <c r="O57" s="9"/>
      <c r="P57" s="9"/>
      <c r="Q57" s="9"/>
      <c r="R57" s="9"/>
      <c r="S57" s="9"/>
      <c r="T57" s="9"/>
      <c r="U57" s="9"/>
      <c r="V57" s="9"/>
      <c r="W57" s="9"/>
      <c r="X57" s="9"/>
      <c r="Y57" s="9"/>
      <c r="Z57" s="9"/>
    </row>
    <row r="58" customFormat="false" ht="12.75" hidden="false" customHeight="true" outlineLevel="0" collapsed="false">
      <c r="A58" s="150" t="s">
        <v>223</v>
      </c>
      <c r="B58" s="150"/>
      <c r="C58" s="150"/>
      <c r="D58" s="150"/>
      <c r="E58" s="9"/>
      <c r="F58" s="9"/>
      <c r="G58" s="9"/>
      <c r="H58" s="9"/>
      <c r="I58" s="9"/>
      <c r="J58" s="9"/>
      <c r="K58" s="9"/>
      <c r="L58" s="9"/>
      <c r="M58" s="9"/>
      <c r="N58" s="9"/>
      <c r="O58" s="9"/>
      <c r="P58" s="9"/>
      <c r="Q58" s="9"/>
      <c r="R58" s="9"/>
      <c r="S58" s="9"/>
      <c r="T58" s="9"/>
      <c r="U58" s="9"/>
      <c r="V58" s="9"/>
      <c r="W58" s="9"/>
      <c r="X58" s="9"/>
      <c r="Y58" s="9"/>
      <c r="Z58" s="9"/>
    </row>
    <row r="59" customFormat="false" ht="12.75" hidden="false" customHeight="true" outlineLevel="0" collapsed="false">
      <c r="A59" s="151" t="s">
        <v>224</v>
      </c>
      <c r="B59" s="151"/>
      <c r="C59" s="151"/>
      <c r="D59" s="151"/>
      <c r="E59" s="9"/>
      <c r="F59" s="9"/>
      <c r="G59" s="9"/>
      <c r="H59" s="9"/>
      <c r="I59" s="9"/>
      <c r="J59" s="9"/>
      <c r="K59" s="9"/>
      <c r="L59" s="9"/>
      <c r="M59" s="9"/>
      <c r="N59" s="9"/>
      <c r="O59" s="9"/>
      <c r="P59" s="9"/>
      <c r="Q59" s="9"/>
      <c r="R59" s="9"/>
      <c r="S59" s="9"/>
      <c r="T59" s="9"/>
      <c r="U59" s="9"/>
      <c r="V59" s="9"/>
      <c r="W59" s="9"/>
      <c r="X59" s="9"/>
      <c r="Y59" s="9"/>
      <c r="Z59" s="9"/>
    </row>
    <row r="60" customFormat="false" ht="12.75" hidden="false" customHeight="true" outlineLevel="0" collapsed="false">
      <c r="A60" s="152" t="s">
        <v>225</v>
      </c>
      <c r="B60" s="152"/>
      <c r="C60" s="152"/>
      <c r="D60" s="152"/>
      <c r="E60" s="9"/>
      <c r="F60" s="9"/>
      <c r="G60" s="9"/>
      <c r="H60" s="9"/>
      <c r="I60" s="9"/>
      <c r="J60" s="9"/>
      <c r="K60" s="9"/>
      <c r="L60" s="9"/>
      <c r="M60" s="9"/>
      <c r="N60" s="9"/>
      <c r="O60" s="9"/>
      <c r="P60" s="9"/>
      <c r="Q60" s="9"/>
      <c r="R60" s="9"/>
      <c r="S60" s="9"/>
      <c r="T60" s="9"/>
      <c r="U60" s="9"/>
      <c r="V60" s="9"/>
      <c r="W60" s="9"/>
      <c r="X60" s="9"/>
      <c r="Y60" s="9"/>
      <c r="Z60" s="9"/>
    </row>
    <row r="61" customFormat="false" ht="12.75" hidden="false" customHeight="true" outlineLevel="0" collapsed="false">
      <c r="A61" s="122"/>
      <c r="B61" s="13"/>
      <c r="C61" s="13"/>
      <c r="D61" s="13"/>
      <c r="E61" s="9"/>
      <c r="F61" s="9"/>
      <c r="G61" s="9"/>
      <c r="H61" s="9"/>
      <c r="I61" s="9"/>
      <c r="J61" s="9"/>
      <c r="K61" s="9"/>
      <c r="L61" s="9"/>
      <c r="M61" s="9"/>
      <c r="N61" s="9"/>
      <c r="O61" s="9"/>
      <c r="P61" s="9"/>
      <c r="Q61" s="9"/>
      <c r="R61" s="9"/>
      <c r="S61" s="9"/>
      <c r="T61" s="9"/>
      <c r="U61" s="9"/>
      <c r="V61" s="9"/>
      <c r="W61" s="9"/>
      <c r="X61" s="9"/>
      <c r="Y61" s="9"/>
      <c r="Z61" s="9"/>
    </row>
    <row r="62" customFormat="false" ht="12.75" hidden="false" customHeight="true" outlineLevel="0" collapsed="false">
      <c r="A62" s="135" t="s">
        <v>226</v>
      </c>
      <c r="B62" s="135"/>
      <c r="C62" s="137" t="s">
        <v>227</v>
      </c>
      <c r="D62" s="130" t="s">
        <v>228</v>
      </c>
      <c r="E62" s="9"/>
      <c r="F62" s="9"/>
      <c r="G62" s="9"/>
      <c r="H62" s="9"/>
      <c r="I62" s="9"/>
      <c r="J62" s="9"/>
      <c r="K62" s="9"/>
      <c r="L62" s="9"/>
      <c r="M62" s="9"/>
      <c r="N62" s="9"/>
      <c r="O62" s="9"/>
      <c r="P62" s="9"/>
      <c r="Q62" s="9"/>
      <c r="R62" s="9"/>
      <c r="S62" s="9"/>
      <c r="T62" s="9"/>
      <c r="U62" s="9"/>
      <c r="V62" s="9"/>
      <c r="W62" s="9"/>
      <c r="X62" s="9"/>
      <c r="Y62" s="9"/>
      <c r="Z62" s="9"/>
    </row>
    <row r="63" customFormat="false" ht="12.75" hidden="false" customHeight="true" outlineLevel="0" collapsed="false">
      <c r="A63" s="109" t="s">
        <v>172</v>
      </c>
      <c r="B63" s="153" t="s">
        <v>229</v>
      </c>
      <c r="C63" s="154" t="n">
        <v>6.85</v>
      </c>
      <c r="D63" s="142" t="n">
        <f aca="false">IF((22*2*C63-ROUND(D32*0.06,2))&lt;=0,0,(22*2*C63-ROUND(D32*0.06,2)))</f>
        <v>190.53</v>
      </c>
      <c r="E63" s="9"/>
      <c r="F63" s="9"/>
      <c r="G63" s="9"/>
      <c r="H63" s="9"/>
      <c r="I63" s="9"/>
      <c r="J63" s="9"/>
      <c r="K63" s="9"/>
      <c r="L63" s="9"/>
      <c r="M63" s="9"/>
      <c r="N63" s="9"/>
      <c r="O63" s="9"/>
      <c r="P63" s="9"/>
      <c r="Q63" s="9"/>
      <c r="R63" s="9"/>
      <c r="S63" s="9"/>
      <c r="T63" s="9"/>
      <c r="U63" s="9"/>
      <c r="V63" s="9"/>
      <c r="W63" s="9"/>
      <c r="X63" s="9"/>
      <c r="Y63" s="9"/>
      <c r="Z63" s="9"/>
    </row>
    <row r="64" customFormat="false" ht="12.75" hidden="false" customHeight="true" outlineLevel="0" collapsed="false">
      <c r="A64" s="112" t="s">
        <v>174</v>
      </c>
      <c r="B64" s="113" t="s">
        <v>230</v>
      </c>
      <c r="C64" s="154" t="n">
        <v>27.29</v>
      </c>
      <c r="D64" s="155" t="n">
        <f aca="false">C64*22*99%</f>
        <v>594.3762</v>
      </c>
      <c r="E64" s="9"/>
      <c r="F64" s="9"/>
      <c r="G64" s="9"/>
      <c r="H64" s="9"/>
      <c r="I64" s="9"/>
      <c r="J64" s="9"/>
      <c r="K64" s="9"/>
      <c r="L64" s="9"/>
      <c r="M64" s="9"/>
      <c r="N64" s="9"/>
      <c r="O64" s="9"/>
      <c r="P64" s="9"/>
      <c r="Q64" s="9"/>
      <c r="R64" s="9"/>
      <c r="S64" s="9"/>
      <c r="T64" s="9"/>
      <c r="U64" s="9"/>
      <c r="V64" s="9"/>
      <c r="W64" s="9"/>
      <c r="X64" s="9"/>
      <c r="Y64" s="9"/>
      <c r="Z64" s="9"/>
    </row>
    <row r="65" customFormat="false" ht="12.75" hidden="false" customHeight="true" outlineLevel="0" collapsed="false">
      <c r="A65" s="112" t="s">
        <v>177</v>
      </c>
      <c r="B65" s="113" t="s">
        <v>231</v>
      </c>
      <c r="C65" s="154" t="n">
        <v>0</v>
      </c>
      <c r="D65" s="155" t="n">
        <v>0</v>
      </c>
      <c r="E65" s="9"/>
      <c r="F65" s="9"/>
      <c r="G65" s="9"/>
      <c r="H65" s="9"/>
      <c r="I65" s="9"/>
      <c r="J65" s="9"/>
      <c r="K65" s="9"/>
      <c r="L65" s="9"/>
      <c r="M65" s="9"/>
      <c r="N65" s="9"/>
      <c r="O65" s="9"/>
      <c r="P65" s="9"/>
      <c r="Q65" s="9"/>
      <c r="R65" s="9"/>
      <c r="S65" s="9"/>
      <c r="T65" s="9"/>
      <c r="U65" s="9"/>
      <c r="V65" s="9"/>
      <c r="W65" s="9"/>
      <c r="X65" s="9"/>
      <c r="Y65" s="9"/>
      <c r="Z65" s="9"/>
    </row>
    <row r="66" customFormat="false" ht="12.75" hidden="false" customHeight="true" outlineLevel="0" collapsed="false">
      <c r="A66" s="112" t="s">
        <v>180</v>
      </c>
      <c r="B66" s="113" t="s">
        <v>232</v>
      </c>
      <c r="C66" s="154" t="n">
        <v>11</v>
      </c>
      <c r="D66" s="155" t="n">
        <f aca="false">C66</f>
        <v>11</v>
      </c>
      <c r="E66" s="9"/>
      <c r="F66" s="9"/>
      <c r="G66" s="9"/>
      <c r="H66" s="9"/>
      <c r="I66" s="9"/>
      <c r="J66" s="9"/>
      <c r="K66" s="9"/>
      <c r="L66" s="9"/>
      <c r="M66" s="9"/>
      <c r="N66" s="9"/>
      <c r="O66" s="9"/>
      <c r="P66" s="9"/>
      <c r="Q66" s="9"/>
      <c r="R66" s="9"/>
      <c r="S66" s="9"/>
      <c r="T66" s="9"/>
      <c r="U66" s="9"/>
      <c r="V66" s="9"/>
      <c r="W66" s="9"/>
      <c r="X66" s="9"/>
      <c r="Y66" s="9"/>
      <c r="Z66" s="9"/>
    </row>
    <row r="67" customFormat="false" ht="12.75" hidden="false" customHeight="true" outlineLevel="0" collapsed="false">
      <c r="A67" s="112" t="s">
        <v>203</v>
      </c>
      <c r="B67" s="113" t="s">
        <v>233</v>
      </c>
      <c r="C67" s="154" t="n">
        <v>0</v>
      </c>
      <c r="D67" s="155" t="n">
        <v>0</v>
      </c>
      <c r="E67" s="9"/>
      <c r="F67" s="9"/>
      <c r="G67" s="9"/>
      <c r="H67" s="9"/>
      <c r="I67" s="9"/>
      <c r="J67" s="9"/>
      <c r="K67" s="9"/>
      <c r="L67" s="9"/>
      <c r="M67" s="9"/>
      <c r="N67" s="9"/>
      <c r="O67" s="9"/>
      <c r="P67" s="9"/>
      <c r="Q67" s="9"/>
      <c r="R67" s="9"/>
      <c r="S67" s="9"/>
      <c r="T67" s="9"/>
      <c r="U67" s="9"/>
      <c r="V67" s="9"/>
      <c r="W67" s="9"/>
      <c r="X67" s="9"/>
      <c r="Y67" s="9"/>
      <c r="Z67" s="9"/>
    </row>
    <row r="68" customFormat="false" ht="12.75" hidden="false" customHeight="true" outlineLevel="0" collapsed="false">
      <c r="A68" s="112" t="s">
        <v>205</v>
      </c>
      <c r="B68" s="156" t="s">
        <v>234</v>
      </c>
      <c r="C68" s="154" t="n">
        <v>7</v>
      </c>
      <c r="D68" s="155" t="n">
        <f aca="false">D38*C68%</f>
        <v>155.22192</v>
      </c>
      <c r="E68" s="9"/>
      <c r="F68" s="9"/>
      <c r="G68" s="9"/>
      <c r="H68" s="9"/>
      <c r="I68" s="9"/>
      <c r="J68" s="9"/>
      <c r="K68" s="9"/>
      <c r="L68" s="9"/>
      <c r="M68" s="9"/>
      <c r="N68" s="9"/>
      <c r="O68" s="9"/>
      <c r="P68" s="9"/>
      <c r="Q68" s="9"/>
      <c r="R68" s="9"/>
      <c r="S68" s="9"/>
      <c r="T68" s="9"/>
      <c r="U68" s="9"/>
      <c r="V68" s="9"/>
      <c r="W68" s="9"/>
      <c r="X68" s="9"/>
      <c r="Y68" s="9"/>
      <c r="Z68" s="9"/>
    </row>
    <row r="69" customFormat="false" ht="12.75" hidden="false" customHeight="true" outlineLevel="0" collapsed="false">
      <c r="A69" s="140" t="s">
        <v>221</v>
      </c>
      <c r="B69" s="156" t="s">
        <v>235</v>
      </c>
      <c r="C69" s="154" t="n">
        <v>0</v>
      </c>
      <c r="D69" s="157" t="n">
        <v>0</v>
      </c>
      <c r="E69" s="9"/>
      <c r="F69" s="9"/>
      <c r="G69" s="9"/>
      <c r="H69" s="9"/>
      <c r="I69" s="9"/>
      <c r="J69" s="9"/>
      <c r="K69" s="9"/>
      <c r="L69" s="9"/>
      <c r="M69" s="9"/>
      <c r="N69" s="9"/>
      <c r="O69" s="9"/>
      <c r="P69" s="9"/>
      <c r="Q69" s="9"/>
      <c r="R69" s="9"/>
      <c r="S69" s="9"/>
      <c r="T69" s="9"/>
      <c r="U69" s="9"/>
      <c r="V69" s="9"/>
      <c r="W69" s="9"/>
      <c r="X69" s="9"/>
      <c r="Y69" s="9"/>
      <c r="Z69" s="9"/>
    </row>
    <row r="70" customFormat="false" ht="12.75" hidden="false" customHeight="true" outlineLevel="0" collapsed="false">
      <c r="A70" s="158" t="s">
        <v>28</v>
      </c>
      <c r="B70" s="158"/>
      <c r="C70" s="158"/>
      <c r="D70" s="144" t="n">
        <f aca="false">SUM(D63:D69)</f>
        <v>951.12812</v>
      </c>
      <c r="E70" s="9"/>
      <c r="F70" s="9"/>
      <c r="G70" s="9"/>
      <c r="H70" s="9"/>
      <c r="I70" s="9"/>
      <c r="J70" s="9"/>
      <c r="K70" s="9"/>
      <c r="L70" s="9"/>
      <c r="M70" s="9"/>
      <c r="N70" s="9"/>
      <c r="O70" s="9"/>
      <c r="P70" s="9"/>
      <c r="Q70" s="9"/>
      <c r="R70" s="9"/>
      <c r="S70" s="9"/>
      <c r="T70" s="9"/>
      <c r="U70" s="9"/>
      <c r="V70" s="9"/>
      <c r="W70" s="9"/>
      <c r="X70" s="9"/>
      <c r="Y70" s="9"/>
      <c r="Z70" s="9"/>
    </row>
    <row r="71" customFormat="false" ht="12.75" hidden="false" customHeight="true" outlineLevel="0" collapsed="false">
      <c r="A71" s="159"/>
      <c r="B71" s="159"/>
      <c r="C71" s="159"/>
      <c r="D71" s="160"/>
      <c r="E71" s="9"/>
      <c r="F71" s="9"/>
      <c r="G71" s="9"/>
      <c r="H71" s="9"/>
      <c r="I71" s="9"/>
      <c r="J71" s="9"/>
      <c r="K71" s="9"/>
      <c r="L71" s="9"/>
      <c r="M71" s="9"/>
      <c r="N71" s="9"/>
      <c r="O71" s="9"/>
      <c r="P71" s="9"/>
      <c r="Q71" s="9"/>
      <c r="R71" s="9"/>
      <c r="S71" s="9"/>
      <c r="T71" s="9"/>
      <c r="U71" s="9"/>
      <c r="V71" s="9"/>
      <c r="W71" s="9"/>
      <c r="X71" s="9"/>
      <c r="Y71" s="9"/>
      <c r="Z71" s="9"/>
    </row>
    <row r="72" customFormat="false" ht="12.75" hidden="false" customHeight="true" outlineLevel="0" collapsed="false">
      <c r="A72" s="122"/>
      <c r="B72" s="13"/>
      <c r="C72" s="13"/>
      <c r="D72" s="13"/>
      <c r="E72" s="9"/>
      <c r="F72" s="9"/>
      <c r="G72" s="9"/>
      <c r="H72" s="9"/>
      <c r="I72" s="9"/>
      <c r="J72" s="9"/>
      <c r="K72" s="9"/>
      <c r="L72" s="9"/>
      <c r="M72" s="9"/>
      <c r="N72" s="9"/>
      <c r="O72" s="9"/>
      <c r="P72" s="9"/>
      <c r="Q72" s="9"/>
      <c r="R72" s="9"/>
      <c r="S72" s="9"/>
      <c r="T72" s="9"/>
      <c r="U72" s="9"/>
      <c r="V72" s="9"/>
      <c r="W72" s="9"/>
      <c r="X72" s="9"/>
      <c r="Y72" s="9"/>
      <c r="Z72" s="9"/>
    </row>
    <row r="73" customFormat="false" ht="12.75" hidden="false" customHeight="true" outlineLevel="0" collapsed="false">
      <c r="A73" s="13"/>
      <c r="B73" s="161" t="s">
        <v>236</v>
      </c>
      <c r="C73" s="13"/>
      <c r="D73" s="13"/>
      <c r="E73" s="9"/>
      <c r="F73" s="9"/>
      <c r="G73" s="9"/>
      <c r="H73" s="9"/>
      <c r="I73" s="9"/>
      <c r="J73" s="9"/>
      <c r="K73" s="9"/>
      <c r="L73" s="9"/>
      <c r="M73" s="9"/>
      <c r="N73" s="9"/>
      <c r="O73" s="9"/>
      <c r="P73" s="9"/>
      <c r="Q73" s="9"/>
      <c r="R73" s="9"/>
      <c r="S73" s="9"/>
      <c r="T73" s="9"/>
      <c r="U73" s="9"/>
      <c r="V73" s="9"/>
      <c r="W73" s="9"/>
      <c r="X73" s="9"/>
      <c r="Y73" s="9"/>
      <c r="Z73" s="9"/>
    </row>
    <row r="74" customFormat="false" ht="12.75" hidden="false" customHeight="true" outlineLevel="0" collapsed="false">
      <c r="A74" s="13"/>
      <c r="B74" s="13"/>
      <c r="C74" s="13"/>
      <c r="D74" s="13"/>
      <c r="E74" s="9"/>
      <c r="F74" s="9"/>
      <c r="G74" s="9"/>
      <c r="H74" s="9"/>
      <c r="I74" s="9"/>
      <c r="J74" s="9"/>
      <c r="K74" s="9"/>
      <c r="L74" s="9"/>
      <c r="M74" s="9"/>
      <c r="N74" s="9"/>
      <c r="O74" s="9"/>
      <c r="P74" s="9"/>
      <c r="Q74" s="9"/>
      <c r="R74" s="9"/>
      <c r="S74" s="9"/>
      <c r="T74" s="9"/>
      <c r="U74" s="9"/>
      <c r="V74" s="9"/>
      <c r="W74" s="9"/>
      <c r="X74" s="9"/>
      <c r="Y74" s="9"/>
      <c r="Z74" s="9"/>
    </row>
    <row r="75" customFormat="false" ht="12.75" hidden="false" customHeight="true" outlineLevel="0" collapsed="false">
      <c r="A75" s="135" t="s">
        <v>237</v>
      </c>
      <c r="B75" s="135"/>
      <c r="C75" s="130" t="s">
        <v>198</v>
      </c>
      <c r="D75" s="13"/>
      <c r="E75" s="9"/>
      <c r="F75" s="9"/>
      <c r="G75" s="9"/>
      <c r="H75" s="9"/>
      <c r="I75" s="9"/>
      <c r="J75" s="9"/>
      <c r="K75" s="9"/>
      <c r="L75" s="9"/>
      <c r="M75" s="9"/>
      <c r="N75" s="9"/>
      <c r="O75" s="9"/>
      <c r="P75" s="9"/>
      <c r="Q75" s="9"/>
      <c r="R75" s="9"/>
      <c r="S75" s="9"/>
      <c r="T75" s="9"/>
      <c r="U75" s="9"/>
      <c r="V75" s="9"/>
      <c r="W75" s="9"/>
      <c r="X75" s="9"/>
      <c r="Y75" s="9"/>
      <c r="Z75" s="9"/>
    </row>
    <row r="76" customFormat="false" ht="12.75" hidden="false" customHeight="true" outlineLevel="0" collapsed="false">
      <c r="A76" s="109" t="s">
        <v>238</v>
      </c>
      <c r="B76" s="110" t="s">
        <v>239</v>
      </c>
      <c r="C76" s="142" t="n">
        <f aca="false">D45</f>
        <v>431.07</v>
      </c>
      <c r="D76" s="13"/>
      <c r="E76" s="9"/>
      <c r="F76" s="9"/>
      <c r="G76" s="9"/>
      <c r="H76" s="9"/>
      <c r="I76" s="9"/>
      <c r="J76" s="9"/>
      <c r="K76" s="9"/>
      <c r="L76" s="9"/>
      <c r="M76" s="9"/>
      <c r="N76" s="9"/>
      <c r="O76" s="9"/>
      <c r="P76" s="9"/>
      <c r="Q76" s="9"/>
      <c r="R76" s="9"/>
      <c r="S76" s="9"/>
      <c r="T76" s="9"/>
      <c r="U76" s="9"/>
      <c r="V76" s="9"/>
      <c r="W76" s="9"/>
      <c r="X76" s="9"/>
      <c r="Y76" s="9"/>
      <c r="Z76" s="9"/>
    </row>
    <row r="77" customFormat="false" ht="12.75" hidden="false" customHeight="true" outlineLevel="0" collapsed="false">
      <c r="A77" s="112" t="s">
        <v>240</v>
      </c>
      <c r="B77" s="113" t="s">
        <v>241</v>
      </c>
      <c r="C77" s="155" t="n">
        <f aca="false">D57</f>
        <v>987.88</v>
      </c>
      <c r="D77" s="13"/>
      <c r="E77" s="9"/>
      <c r="F77" s="9"/>
      <c r="G77" s="9"/>
      <c r="H77" s="9"/>
      <c r="I77" s="9"/>
      <c r="J77" s="9"/>
      <c r="K77" s="9"/>
      <c r="L77" s="9"/>
      <c r="M77" s="9"/>
      <c r="N77" s="9"/>
      <c r="O77" s="9"/>
      <c r="P77" s="9"/>
      <c r="Q77" s="9"/>
      <c r="R77" s="9"/>
      <c r="S77" s="9"/>
      <c r="T77" s="9"/>
      <c r="U77" s="9"/>
      <c r="V77" s="9"/>
      <c r="W77" s="9"/>
      <c r="X77" s="9"/>
      <c r="Y77" s="9"/>
      <c r="Z77" s="9"/>
    </row>
    <row r="78" customFormat="false" ht="12.75" hidden="false" customHeight="true" outlineLevel="0" collapsed="false">
      <c r="A78" s="140" t="s">
        <v>242</v>
      </c>
      <c r="B78" s="134" t="s">
        <v>243</v>
      </c>
      <c r="C78" s="162" t="n">
        <f aca="false">D70</f>
        <v>951.12812</v>
      </c>
      <c r="D78" s="13"/>
      <c r="E78" s="9"/>
      <c r="F78" s="9"/>
      <c r="G78" s="9"/>
      <c r="H78" s="9"/>
      <c r="I78" s="9"/>
      <c r="J78" s="9"/>
      <c r="K78" s="9"/>
      <c r="L78" s="9"/>
      <c r="M78" s="9"/>
      <c r="N78" s="9"/>
      <c r="O78" s="9"/>
      <c r="P78" s="9"/>
      <c r="Q78" s="9"/>
      <c r="R78" s="9"/>
      <c r="S78" s="9"/>
      <c r="T78" s="9"/>
      <c r="U78" s="9"/>
      <c r="V78" s="9"/>
      <c r="W78" s="9"/>
      <c r="X78" s="9"/>
      <c r="Y78" s="9"/>
      <c r="Z78" s="9"/>
    </row>
    <row r="79" customFormat="false" ht="12.75" hidden="false" customHeight="true" outlineLevel="0" collapsed="false">
      <c r="A79" s="135" t="s">
        <v>28</v>
      </c>
      <c r="B79" s="135"/>
      <c r="C79" s="149" t="n">
        <f aca="false">ROUND(SUM(C76:C78),2)</f>
        <v>2370.08</v>
      </c>
      <c r="D79" s="9"/>
      <c r="E79" s="9"/>
      <c r="F79" s="9"/>
      <c r="G79" s="9"/>
      <c r="H79" s="9"/>
      <c r="I79" s="9"/>
      <c r="J79" s="9"/>
      <c r="K79" s="9"/>
      <c r="L79" s="9"/>
      <c r="M79" s="9"/>
      <c r="N79" s="9"/>
      <c r="O79" s="9"/>
      <c r="P79" s="9"/>
      <c r="Q79" s="9"/>
      <c r="R79" s="9"/>
      <c r="S79" s="9"/>
      <c r="T79" s="9"/>
      <c r="U79" s="9"/>
      <c r="V79" s="9"/>
      <c r="W79" s="9"/>
      <c r="X79" s="9"/>
      <c r="Y79" s="9"/>
      <c r="Z79" s="9"/>
    </row>
    <row r="80" customFormat="false" ht="12.75" hidden="false" customHeight="true" outlineLevel="0" collapsed="false">
      <c r="A80" s="9"/>
      <c r="B80" s="9"/>
      <c r="C80" s="9"/>
      <c r="D80" s="9"/>
      <c r="E80" s="9"/>
      <c r="F80" s="9"/>
      <c r="G80" s="9"/>
      <c r="H80" s="9"/>
      <c r="I80" s="9"/>
      <c r="J80" s="9"/>
      <c r="K80" s="9"/>
      <c r="L80" s="9"/>
      <c r="M80" s="9"/>
      <c r="N80" s="9"/>
      <c r="O80" s="9"/>
      <c r="P80" s="9"/>
      <c r="Q80" s="9"/>
      <c r="R80" s="9"/>
      <c r="S80" s="9"/>
      <c r="T80" s="9"/>
      <c r="U80" s="9"/>
      <c r="V80" s="9"/>
      <c r="W80" s="9"/>
      <c r="X80" s="9"/>
      <c r="Y80" s="9"/>
      <c r="Z80" s="9"/>
    </row>
    <row r="81" customFormat="false" ht="12.75" hidden="false" customHeight="true" outlineLevel="0" collapsed="false">
      <c r="A81" s="9"/>
      <c r="B81" s="58" t="s">
        <v>244</v>
      </c>
      <c r="C81" s="9"/>
      <c r="D81" s="9"/>
      <c r="E81" s="9"/>
      <c r="F81" s="9"/>
      <c r="G81" s="9"/>
      <c r="H81" s="9"/>
      <c r="I81" s="9"/>
      <c r="J81" s="9"/>
      <c r="K81" s="9"/>
      <c r="L81" s="9"/>
      <c r="M81" s="9"/>
      <c r="N81" s="9"/>
      <c r="O81" s="9"/>
      <c r="P81" s="9"/>
      <c r="Q81" s="9"/>
      <c r="R81" s="9"/>
      <c r="S81" s="9"/>
      <c r="T81" s="9"/>
      <c r="U81" s="9"/>
      <c r="V81" s="9"/>
      <c r="W81" s="9"/>
      <c r="X81" s="9"/>
      <c r="Y81" s="9"/>
      <c r="Z81" s="9"/>
    </row>
    <row r="82" customFormat="false" ht="12.75" hidden="false" customHeight="true" outlineLevel="0" collapsed="false">
      <c r="A82" s="9"/>
      <c r="B82" s="9"/>
      <c r="C82" s="9"/>
      <c r="D82" s="163" t="n">
        <f aca="false">C90*D38</f>
        <v>0</v>
      </c>
      <c r="E82" s="9"/>
      <c r="F82" s="9"/>
      <c r="G82" s="9"/>
      <c r="H82" s="9"/>
      <c r="I82" s="9"/>
      <c r="J82" s="9"/>
      <c r="K82" s="9"/>
      <c r="L82" s="9"/>
      <c r="M82" s="9"/>
      <c r="N82" s="9"/>
      <c r="O82" s="9"/>
      <c r="P82" s="9"/>
      <c r="Q82" s="9"/>
      <c r="R82" s="9"/>
      <c r="S82" s="9"/>
      <c r="T82" s="9"/>
      <c r="U82" s="9"/>
      <c r="V82" s="9"/>
      <c r="W82" s="9"/>
      <c r="X82" s="9"/>
      <c r="Y82" s="9"/>
      <c r="Z82" s="9"/>
    </row>
    <row r="83" customFormat="false" ht="12.75" hidden="false" customHeight="true" outlineLevel="0" collapsed="false">
      <c r="A83" s="129" t="s">
        <v>244</v>
      </c>
      <c r="B83" s="129"/>
      <c r="C83" s="130" t="s">
        <v>197</v>
      </c>
      <c r="D83" s="137" t="s">
        <v>198</v>
      </c>
      <c r="E83" s="9"/>
      <c r="F83" s="9"/>
      <c r="G83" s="9"/>
      <c r="H83" s="9"/>
      <c r="I83" s="9"/>
      <c r="J83" s="9"/>
      <c r="K83" s="9"/>
      <c r="L83" s="9"/>
      <c r="M83" s="9"/>
      <c r="N83" s="9"/>
      <c r="O83" s="9"/>
      <c r="P83" s="9"/>
      <c r="Q83" s="9"/>
      <c r="R83" s="9"/>
      <c r="S83" s="9"/>
      <c r="T83" s="9"/>
      <c r="U83" s="9"/>
      <c r="V83" s="9"/>
      <c r="W83" s="9"/>
      <c r="X83" s="9"/>
      <c r="Y83" s="9"/>
      <c r="Z83" s="9"/>
    </row>
    <row r="84" customFormat="false" ht="12.75" hidden="false" customHeight="true" outlineLevel="0" collapsed="false">
      <c r="A84" s="109" t="s">
        <v>172</v>
      </c>
      <c r="B84" s="110" t="s">
        <v>245</v>
      </c>
      <c r="C84" s="131" t="n">
        <v>0.0042</v>
      </c>
      <c r="D84" s="139" t="n">
        <f aca="false">C84*($D$38+$D$45)</f>
        <v>11.1238092</v>
      </c>
      <c r="E84" s="9"/>
      <c r="F84" s="9"/>
      <c r="G84" s="9"/>
      <c r="H84" s="9"/>
      <c r="I84" s="9"/>
      <c r="J84" s="9"/>
      <c r="K84" s="9"/>
      <c r="L84" s="9"/>
      <c r="M84" s="9"/>
      <c r="N84" s="9"/>
      <c r="O84" s="9"/>
      <c r="P84" s="9"/>
      <c r="Q84" s="9"/>
      <c r="R84" s="9"/>
      <c r="S84" s="9"/>
      <c r="T84" s="9"/>
      <c r="U84" s="9"/>
      <c r="V84" s="9"/>
      <c r="W84" s="9"/>
      <c r="X84" s="9"/>
      <c r="Y84" s="9"/>
      <c r="Z84" s="9"/>
    </row>
    <row r="85" customFormat="false" ht="12.75" hidden="false" customHeight="true" outlineLevel="0" collapsed="false">
      <c r="A85" s="112" t="s">
        <v>174</v>
      </c>
      <c r="B85" s="113" t="s">
        <v>246</v>
      </c>
      <c r="C85" s="132" t="n">
        <f aca="false">($C$54*C84)</f>
        <v>0.000336</v>
      </c>
      <c r="D85" s="139" t="n">
        <f aca="false">C85*($D$38+$D$45)</f>
        <v>0.889904736</v>
      </c>
      <c r="E85" s="9"/>
      <c r="F85" s="9"/>
      <c r="G85" s="9"/>
      <c r="H85" s="9"/>
      <c r="I85" s="9"/>
      <c r="J85" s="9"/>
      <c r="K85" s="9"/>
      <c r="L85" s="9"/>
      <c r="M85" s="9"/>
      <c r="N85" s="9"/>
      <c r="O85" s="9"/>
      <c r="P85" s="9"/>
      <c r="Q85" s="9"/>
      <c r="R85" s="9"/>
      <c r="S85" s="9"/>
      <c r="T85" s="9"/>
      <c r="U85" s="9"/>
      <c r="V85" s="9"/>
      <c r="W85" s="9"/>
      <c r="X85" s="9"/>
      <c r="Y85" s="9"/>
      <c r="Z85" s="9"/>
    </row>
    <row r="86" customFormat="false" ht="12.75" hidden="false" customHeight="true" outlineLevel="0" collapsed="false">
      <c r="A86" s="112" t="s">
        <v>177</v>
      </c>
      <c r="B86" s="113" t="s">
        <v>247</v>
      </c>
      <c r="C86" s="132" t="n">
        <f aca="false">C84*8%*40%</f>
        <v>0.0001344</v>
      </c>
      <c r="D86" s="139" t="n">
        <f aca="false">C86*($D$38+$D$45)</f>
        <v>0.3559618944</v>
      </c>
      <c r="E86" s="9"/>
      <c r="F86" s="9"/>
      <c r="G86" s="9"/>
      <c r="H86" s="9"/>
      <c r="I86" s="9"/>
      <c r="J86" s="9"/>
      <c r="K86" s="9"/>
      <c r="L86" s="9"/>
      <c r="M86" s="9"/>
      <c r="N86" s="9"/>
      <c r="O86" s="9"/>
      <c r="P86" s="9"/>
      <c r="Q86" s="9"/>
      <c r="R86" s="9"/>
      <c r="S86" s="9"/>
      <c r="T86" s="9"/>
      <c r="U86" s="9"/>
      <c r="V86" s="9"/>
      <c r="W86" s="9"/>
      <c r="X86" s="9"/>
      <c r="Y86" s="9"/>
      <c r="Z86" s="9"/>
    </row>
    <row r="87" customFormat="false" ht="12.75" hidden="false" customHeight="true" outlineLevel="0" collapsed="false">
      <c r="A87" s="112" t="s">
        <v>180</v>
      </c>
      <c r="B87" s="113" t="s">
        <v>248</v>
      </c>
      <c r="C87" s="132" t="n">
        <v>0.0194</v>
      </c>
      <c r="D87" s="139" t="n">
        <f aca="false">C87*($D$38+$D$45)</f>
        <v>51.3814044</v>
      </c>
      <c r="E87" s="9"/>
      <c r="F87" s="9"/>
      <c r="G87" s="9"/>
      <c r="H87" s="9"/>
      <c r="I87" s="9"/>
      <c r="J87" s="9"/>
      <c r="K87" s="9"/>
      <c r="L87" s="9"/>
      <c r="M87" s="9"/>
      <c r="N87" s="9"/>
      <c r="O87" s="9"/>
      <c r="P87" s="9"/>
      <c r="Q87" s="9"/>
      <c r="R87" s="9"/>
      <c r="S87" s="9"/>
      <c r="T87" s="9"/>
      <c r="U87" s="9"/>
      <c r="V87" s="9"/>
      <c r="W87" s="9"/>
      <c r="X87" s="9"/>
      <c r="Y87" s="9"/>
      <c r="Z87" s="9"/>
    </row>
    <row r="88" customFormat="false" ht="12.75" hidden="false" customHeight="true" outlineLevel="0" collapsed="false">
      <c r="A88" s="112" t="s">
        <v>203</v>
      </c>
      <c r="B88" s="113" t="s">
        <v>249</v>
      </c>
      <c r="C88" s="132" t="n">
        <f aca="false">C87*C57</f>
        <v>0.0071392</v>
      </c>
      <c r="D88" s="139" t="n">
        <f aca="false">C88*($D$38+$D$45)</f>
        <v>18.9083568192</v>
      </c>
      <c r="E88" s="9"/>
      <c r="F88" s="9"/>
      <c r="G88" s="9"/>
      <c r="H88" s="9"/>
      <c r="I88" s="9"/>
      <c r="J88" s="9"/>
      <c r="K88" s="9"/>
      <c r="L88" s="9"/>
      <c r="M88" s="9"/>
      <c r="N88" s="9"/>
      <c r="O88" s="9"/>
      <c r="P88" s="9"/>
      <c r="Q88" s="9"/>
      <c r="R88" s="9"/>
      <c r="S88" s="9"/>
      <c r="T88" s="9"/>
      <c r="U88" s="9"/>
      <c r="V88" s="9"/>
      <c r="W88" s="9"/>
      <c r="X88" s="9"/>
      <c r="Y88" s="9"/>
      <c r="Z88" s="9"/>
    </row>
    <row r="89" customFormat="false" ht="12.75" hidden="false" customHeight="true" outlineLevel="0" collapsed="false">
      <c r="A89" s="140" t="s">
        <v>205</v>
      </c>
      <c r="B89" s="134" t="s">
        <v>250</v>
      </c>
      <c r="C89" s="141" t="n">
        <v>0.04</v>
      </c>
      <c r="D89" s="139" t="n">
        <f aca="false">C89*($D$38+$D$45)</f>
        <v>105.94104</v>
      </c>
      <c r="E89" s="9"/>
      <c r="F89" s="9"/>
      <c r="G89" s="9"/>
      <c r="H89" s="9"/>
      <c r="I89" s="9"/>
      <c r="J89" s="9"/>
      <c r="K89" s="9"/>
      <c r="L89" s="9"/>
      <c r="M89" s="9"/>
      <c r="N89" s="9"/>
      <c r="O89" s="9"/>
      <c r="P89" s="9"/>
      <c r="Q89" s="9"/>
      <c r="R89" s="9"/>
      <c r="S89" s="9"/>
      <c r="T89" s="9"/>
      <c r="U89" s="9"/>
      <c r="V89" s="9"/>
      <c r="W89" s="9"/>
      <c r="X89" s="9"/>
      <c r="Y89" s="9"/>
      <c r="Z89" s="9"/>
    </row>
    <row r="90" customFormat="false" ht="12.75" hidden="false" customHeight="true" outlineLevel="0" collapsed="false">
      <c r="A90" s="135" t="s">
        <v>28</v>
      </c>
      <c r="B90" s="135"/>
      <c r="C90" s="148"/>
      <c r="D90" s="166" t="n">
        <f aca="false">SUM(D84:D89)</f>
        <v>188.600477</v>
      </c>
      <c r="E90" s="9"/>
      <c r="F90" s="9"/>
      <c r="G90" s="9"/>
      <c r="H90" s="9"/>
      <c r="I90" s="9"/>
      <c r="J90" s="9"/>
      <c r="K90" s="9"/>
      <c r="L90" s="9"/>
      <c r="M90" s="9"/>
      <c r="N90" s="9"/>
      <c r="O90" s="9"/>
      <c r="P90" s="9"/>
      <c r="Q90" s="9"/>
      <c r="R90" s="9"/>
      <c r="S90" s="9"/>
      <c r="T90" s="9"/>
      <c r="U90" s="9"/>
      <c r="V90" s="9"/>
      <c r="W90" s="9"/>
      <c r="X90" s="9"/>
      <c r="Y90" s="9"/>
      <c r="Z90" s="9"/>
    </row>
    <row r="91" customFormat="false" ht="12.75" hidden="false" customHeight="true" outlineLevel="0" collapsed="false">
      <c r="A91" s="9"/>
      <c r="B91" s="9"/>
      <c r="C91" s="9"/>
      <c r="D91" s="9"/>
      <c r="E91" s="9"/>
      <c r="F91" s="9"/>
      <c r="G91" s="9"/>
      <c r="H91" s="9"/>
      <c r="I91" s="9"/>
      <c r="J91" s="9"/>
      <c r="K91" s="9"/>
      <c r="L91" s="9"/>
      <c r="M91" s="9"/>
      <c r="N91" s="9"/>
      <c r="O91" s="9"/>
      <c r="P91" s="9"/>
      <c r="Q91" s="9"/>
      <c r="R91" s="9"/>
      <c r="S91" s="9"/>
      <c r="T91" s="9"/>
      <c r="U91" s="9"/>
      <c r="V91" s="9"/>
      <c r="W91" s="9"/>
      <c r="X91" s="9"/>
      <c r="Y91" s="9"/>
      <c r="Z91" s="9"/>
    </row>
    <row r="92" customFormat="false" ht="12.75" hidden="false" customHeight="true" outlineLevel="0" collapsed="false">
      <c r="A92" s="9"/>
      <c r="B92" s="58" t="s">
        <v>251</v>
      </c>
      <c r="C92" s="13"/>
      <c r="D92" s="13"/>
      <c r="E92" s="9"/>
      <c r="F92" s="9"/>
      <c r="G92" s="9"/>
      <c r="H92" s="9"/>
      <c r="I92" s="9"/>
      <c r="J92" s="9"/>
      <c r="K92" s="9"/>
      <c r="L92" s="9"/>
      <c r="M92" s="9"/>
      <c r="N92" s="9"/>
      <c r="O92" s="9"/>
      <c r="P92" s="9"/>
      <c r="Q92" s="9"/>
      <c r="R92" s="9"/>
      <c r="S92" s="9"/>
      <c r="T92" s="9"/>
      <c r="U92" s="9"/>
      <c r="V92" s="9"/>
      <c r="W92" s="9"/>
      <c r="X92" s="9"/>
      <c r="Y92" s="9"/>
      <c r="Z92" s="9"/>
    </row>
    <row r="93" customFormat="false" ht="12.75" hidden="false" customHeight="true" outlineLevel="0" collapsed="false">
      <c r="A93" s="122"/>
      <c r="B93" s="13"/>
      <c r="C93" s="13"/>
      <c r="D93" s="13"/>
      <c r="E93" s="9"/>
      <c r="F93" s="9"/>
      <c r="G93" s="9"/>
      <c r="H93" s="9"/>
      <c r="I93" s="9"/>
      <c r="J93" s="9"/>
      <c r="K93" s="9"/>
      <c r="L93" s="9"/>
      <c r="M93" s="9"/>
      <c r="N93" s="9"/>
      <c r="O93" s="9"/>
      <c r="P93" s="9"/>
      <c r="Q93" s="9"/>
      <c r="R93" s="9"/>
      <c r="S93" s="9"/>
      <c r="T93" s="9"/>
      <c r="U93" s="9"/>
      <c r="V93" s="9"/>
      <c r="W93" s="9"/>
      <c r="X93" s="9"/>
      <c r="Y93" s="9"/>
      <c r="Z93" s="9"/>
    </row>
    <row r="94" customFormat="false" ht="12.75" hidden="false" customHeight="true" outlineLevel="0" collapsed="false">
      <c r="A94" s="135" t="s">
        <v>252</v>
      </c>
      <c r="B94" s="135"/>
      <c r="C94" s="130" t="s">
        <v>197</v>
      </c>
      <c r="D94" s="130" t="s">
        <v>198</v>
      </c>
      <c r="E94" s="9"/>
      <c r="F94" s="9"/>
      <c r="G94" s="9"/>
      <c r="H94" s="9"/>
      <c r="I94" s="9"/>
      <c r="J94" s="9"/>
      <c r="K94" s="9"/>
      <c r="L94" s="9"/>
      <c r="M94" s="9"/>
      <c r="N94" s="9"/>
      <c r="O94" s="9"/>
      <c r="P94" s="9"/>
      <c r="Q94" s="9"/>
      <c r="R94" s="9"/>
      <c r="S94" s="9"/>
      <c r="T94" s="9"/>
      <c r="U94" s="9"/>
      <c r="V94" s="9"/>
      <c r="W94" s="9"/>
      <c r="X94" s="9"/>
      <c r="Y94" s="9"/>
      <c r="Z94" s="9"/>
    </row>
    <row r="95" customFormat="false" ht="12.75" hidden="false" customHeight="true" outlineLevel="0" collapsed="false">
      <c r="A95" s="109" t="s">
        <v>172</v>
      </c>
      <c r="B95" s="164" t="s">
        <v>253</v>
      </c>
      <c r="C95" s="138" t="n">
        <v>0.0162</v>
      </c>
      <c r="D95" s="139" t="n">
        <f aca="false">C95*$D$38</f>
        <v>35.9227872</v>
      </c>
      <c r="E95" s="9"/>
      <c r="F95" s="9"/>
      <c r="G95" s="9"/>
      <c r="H95" s="9"/>
      <c r="I95" s="9"/>
      <c r="J95" s="9"/>
      <c r="K95" s="9"/>
      <c r="L95" s="9"/>
      <c r="M95" s="9"/>
      <c r="N95" s="9"/>
      <c r="O95" s="9"/>
      <c r="P95" s="9"/>
      <c r="Q95" s="9"/>
      <c r="R95" s="9"/>
      <c r="S95" s="9"/>
      <c r="T95" s="9"/>
      <c r="U95" s="9"/>
      <c r="V95" s="9"/>
      <c r="W95" s="9"/>
      <c r="X95" s="9"/>
      <c r="Y95" s="9"/>
      <c r="Z95" s="9"/>
    </row>
    <row r="96" customFormat="false" ht="12.75" hidden="false" customHeight="true" outlineLevel="0" collapsed="false">
      <c r="A96" s="112" t="s">
        <v>174</v>
      </c>
      <c r="B96" s="165" t="s">
        <v>254</v>
      </c>
      <c r="C96" s="145" t="n">
        <v>0.0167</v>
      </c>
      <c r="D96" s="139" t="n">
        <f aca="false">C96*$D$38</f>
        <v>37.0315152</v>
      </c>
      <c r="E96" s="9"/>
      <c r="F96" s="9"/>
      <c r="G96" s="9"/>
      <c r="H96" s="9"/>
      <c r="I96" s="9"/>
      <c r="J96" s="9"/>
      <c r="K96" s="9"/>
      <c r="L96" s="9"/>
      <c r="M96" s="9"/>
      <c r="N96" s="9"/>
      <c r="O96" s="9"/>
      <c r="P96" s="9"/>
      <c r="Q96" s="9"/>
      <c r="R96" s="9"/>
      <c r="S96" s="9"/>
      <c r="T96" s="9"/>
      <c r="U96" s="9"/>
      <c r="V96" s="9"/>
      <c r="W96" s="9"/>
      <c r="X96" s="9"/>
      <c r="Y96" s="9"/>
      <c r="Z96" s="9"/>
    </row>
    <row r="97" customFormat="false" ht="12.75" hidden="false" customHeight="true" outlineLevel="0" collapsed="false">
      <c r="A97" s="112" t="s">
        <v>177</v>
      </c>
      <c r="B97" s="165" t="s">
        <v>255</v>
      </c>
      <c r="C97" s="145" t="n">
        <v>0.0002</v>
      </c>
      <c r="D97" s="139" t="n">
        <f aca="false">C97*$D$38</f>
        <v>0.4434912</v>
      </c>
      <c r="E97" s="9"/>
      <c r="F97" s="9"/>
      <c r="G97" s="9"/>
      <c r="H97" s="9"/>
      <c r="I97" s="9"/>
      <c r="J97" s="9"/>
      <c r="K97" s="9"/>
      <c r="L97" s="9"/>
      <c r="M97" s="9"/>
      <c r="N97" s="9"/>
      <c r="O97" s="9"/>
      <c r="P97" s="9"/>
      <c r="Q97" s="9"/>
      <c r="R97" s="9"/>
      <c r="S97" s="9"/>
      <c r="T97" s="9"/>
      <c r="U97" s="9"/>
      <c r="V97" s="9"/>
      <c r="W97" s="9"/>
      <c r="X97" s="9"/>
      <c r="Y97" s="9"/>
      <c r="Z97" s="9"/>
    </row>
    <row r="98" customFormat="false" ht="12.75" hidden="false" customHeight="true" outlineLevel="0" collapsed="false">
      <c r="A98" s="112" t="s">
        <v>180</v>
      </c>
      <c r="B98" s="165" t="s">
        <v>256</v>
      </c>
      <c r="C98" s="145" t="n">
        <v>0.0003</v>
      </c>
      <c r="D98" s="139" t="n">
        <f aca="false">C98*$D$38</f>
        <v>0.6652368</v>
      </c>
      <c r="E98" s="9"/>
      <c r="F98" s="9"/>
      <c r="G98" s="9"/>
      <c r="H98" s="9"/>
      <c r="I98" s="9"/>
      <c r="J98" s="9"/>
      <c r="K98" s="9"/>
      <c r="L98" s="9"/>
      <c r="M98" s="9"/>
      <c r="N98" s="9"/>
      <c r="O98" s="9"/>
      <c r="P98" s="9"/>
      <c r="Q98" s="9"/>
      <c r="R98" s="9"/>
      <c r="S98" s="9"/>
      <c r="T98" s="9"/>
      <c r="U98" s="9"/>
      <c r="V98" s="9"/>
      <c r="W98" s="9"/>
      <c r="X98" s="9"/>
      <c r="Y98" s="9"/>
      <c r="Z98" s="9"/>
    </row>
    <row r="99" customFormat="false" ht="12.75" hidden="false" customHeight="true" outlineLevel="0" collapsed="false">
      <c r="A99" s="112" t="s">
        <v>203</v>
      </c>
      <c r="B99" s="165" t="s">
        <v>257</v>
      </c>
      <c r="C99" s="145" t="n">
        <v>0.0007</v>
      </c>
      <c r="D99" s="139" t="n">
        <f aca="false">C99*$D$38</f>
        <v>1.5522192</v>
      </c>
      <c r="E99" s="9"/>
      <c r="F99" s="9"/>
      <c r="G99" s="9"/>
      <c r="H99" s="9"/>
      <c r="I99" s="9"/>
      <c r="J99" s="9"/>
      <c r="K99" s="9"/>
      <c r="L99" s="9"/>
      <c r="M99" s="9"/>
      <c r="N99" s="9"/>
      <c r="O99" s="9"/>
      <c r="P99" s="9"/>
      <c r="Q99" s="9"/>
      <c r="R99" s="9"/>
      <c r="S99" s="9"/>
      <c r="T99" s="9"/>
      <c r="U99" s="9"/>
      <c r="V99" s="9"/>
      <c r="W99" s="9"/>
      <c r="X99" s="9"/>
      <c r="Y99" s="9"/>
      <c r="Z99" s="9"/>
    </row>
    <row r="100" customFormat="false" ht="12.75" hidden="false" customHeight="true" outlineLevel="0" collapsed="false">
      <c r="A100" s="112" t="s">
        <v>205</v>
      </c>
      <c r="B100" s="165" t="s">
        <v>258</v>
      </c>
      <c r="C100" s="145" t="n">
        <v>0</v>
      </c>
      <c r="D100" s="139" t="n">
        <f aca="false">C100*$D$38</f>
        <v>0</v>
      </c>
      <c r="E100" s="9"/>
      <c r="F100" s="9"/>
      <c r="G100" s="9"/>
      <c r="H100" s="9"/>
      <c r="I100" s="9"/>
      <c r="J100" s="9"/>
      <c r="K100" s="9"/>
      <c r="L100" s="9"/>
      <c r="M100" s="9"/>
      <c r="N100" s="9"/>
      <c r="O100" s="9"/>
      <c r="P100" s="9"/>
      <c r="Q100" s="9"/>
      <c r="R100" s="9"/>
      <c r="S100" s="9"/>
      <c r="T100" s="9"/>
      <c r="U100" s="9"/>
      <c r="V100" s="9"/>
      <c r="W100" s="9"/>
      <c r="X100" s="9"/>
      <c r="Y100" s="9"/>
      <c r="Z100" s="9"/>
    </row>
    <row r="101" customFormat="false" ht="12.75" hidden="false" customHeight="true" outlineLevel="0" collapsed="false">
      <c r="A101" s="135" t="s">
        <v>28</v>
      </c>
      <c r="B101" s="135"/>
      <c r="C101" s="148"/>
      <c r="D101" s="166" t="n">
        <f aca="false">SUM(D95:D100)</f>
        <v>75.6152496</v>
      </c>
      <c r="E101" s="9"/>
      <c r="F101" s="9"/>
      <c r="G101" s="9"/>
      <c r="H101" s="9"/>
      <c r="I101" s="9"/>
      <c r="J101" s="9"/>
      <c r="K101" s="9"/>
      <c r="L101" s="9"/>
      <c r="M101" s="9"/>
      <c r="N101" s="9"/>
      <c r="O101" s="9"/>
      <c r="P101" s="9"/>
      <c r="Q101" s="9"/>
      <c r="R101" s="9"/>
      <c r="S101" s="9"/>
      <c r="T101" s="9"/>
      <c r="U101" s="9"/>
      <c r="V101" s="9"/>
      <c r="W101" s="9"/>
      <c r="X101" s="9"/>
      <c r="Y101" s="9"/>
      <c r="Z101" s="9"/>
    </row>
    <row r="102" customFormat="false" ht="12.75" hidden="false" customHeight="true" outlineLevel="0" collapsed="false">
      <c r="A102" s="167" t="s">
        <v>259</v>
      </c>
      <c r="B102" s="167"/>
      <c r="C102" s="167"/>
      <c r="D102" s="167"/>
      <c r="E102" s="9"/>
      <c r="F102" s="9"/>
      <c r="G102" s="9"/>
      <c r="H102" s="9"/>
      <c r="I102" s="9"/>
      <c r="J102" s="9"/>
      <c r="K102" s="9"/>
      <c r="L102" s="9"/>
      <c r="M102" s="9"/>
      <c r="N102" s="9"/>
      <c r="O102" s="9"/>
      <c r="P102" s="9"/>
      <c r="Q102" s="9"/>
      <c r="R102" s="9"/>
      <c r="S102" s="9"/>
      <c r="T102" s="9"/>
      <c r="U102" s="9"/>
      <c r="V102" s="9"/>
      <c r="W102" s="9"/>
      <c r="X102" s="9"/>
      <c r="Y102" s="9"/>
      <c r="Z102" s="9"/>
    </row>
    <row r="103" customFormat="false" ht="12.75" hidden="false" customHeight="true" outlineLevel="0" collapsed="false">
      <c r="A103" s="167"/>
      <c r="B103" s="167"/>
      <c r="C103" s="167"/>
      <c r="D103" s="167"/>
      <c r="E103" s="9"/>
      <c r="F103" s="9"/>
      <c r="G103" s="9"/>
      <c r="H103" s="9"/>
      <c r="I103" s="9"/>
      <c r="J103" s="9"/>
      <c r="K103" s="9"/>
      <c r="L103" s="9"/>
      <c r="M103" s="9"/>
      <c r="N103" s="9"/>
      <c r="O103" s="9"/>
      <c r="P103" s="9"/>
      <c r="Q103" s="9"/>
      <c r="R103" s="9"/>
      <c r="S103" s="9"/>
      <c r="T103" s="9"/>
      <c r="U103" s="9"/>
      <c r="V103" s="9"/>
      <c r="W103" s="9"/>
      <c r="X103" s="9"/>
      <c r="Y103" s="9"/>
      <c r="Z103" s="9"/>
    </row>
    <row r="104" customFormat="false" ht="12.75" hidden="false" customHeight="true" outlineLevel="0" collapsed="false">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customFormat="false" ht="12.75" hidden="false" customHeight="true" outlineLevel="0" collapsed="false">
      <c r="A105" s="135" t="s">
        <v>260</v>
      </c>
      <c r="B105" s="135"/>
      <c r="C105" s="130" t="s">
        <v>197</v>
      </c>
      <c r="D105" s="130" t="s">
        <v>198</v>
      </c>
      <c r="E105" s="9"/>
      <c r="F105" s="9"/>
      <c r="G105" s="9"/>
      <c r="H105" s="9"/>
      <c r="I105" s="9"/>
      <c r="J105" s="9"/>
      <c r="K105" s="9"/>
      <c r="L105" s="9"/>
      <c r="M105" s="9"/>
      <c r="N105" s="9"/>
      <c r="O105" s="9"/>
      <c r="P105" s="9"/>
      <c r="Q105" s="9"/>
      <c r="R105" s="9"/>
      <c r="S105" s="9"/>
      <c r="T105" s="9"/>
      <c r="U105" s="9"/>
      <c r="V105" s="9"/>
      <c r="W105" s="9"/>
      <c r="X105" s="9"/>
      <c r="Y105" s="9"/>
      <c r="Z105" s="9"/>
    </row>
    <row r="106" customFormat="false" ht="12.75" hidden="false" customHeight="true" outlineLevel="0" collapsed="false">
      <c r="A106" s="168" t="s">
        <v>172</v>
      </c>
      <c r="B106" s="169" t="s">
        <v>261</v>
      </c>
      <c r="C106" s="170" t="n">
        <v>0</v>
      </c>
      <c r="D106" s="171" t="n">
        <f aca="false">C106*$D$38</f>
        <v>0</v>
      </c>
      <c r="E106" s="9"/>
      <c r="F106" s="9"/>
      <c r="G106" s="9"/>
      <c r="H106" s="9"/>
      <c r="I106" s="9"/>
      <c r="J106" s="9"/>
      <c r="K106" s="9"/>
      <c r="L106" s="9"/>
      <c r="M106" s="9"/>
      <c r="N106" s="9"/>
      <c r="O106" s="9"/>
      <c r="P106" s="9"/>
      <c r="Q106" s="9"/>
      <c r="R106" s="9"/>
      <c r="S106" s="9"/>
      <c r="T106" s="9"/>
      <c r="U106" s="9"/>
      <c r="V106" s="9"/>
      <c r="W106" s="9"/>
      <c r="X106" s="9"/>
      <c r="Y106" s="9"/>
      <c r="Z106" s="9"/>
    </row>
    <row r="107" customFormat="false" ht="12.75" hidden="false" customHeight="true" outlineLevel="0" collapsed="false">
      <c r="A107" s="135" t="s">
        <v>28</v>
      </c>
      <c r="B107" s="135"/>
      <c r="C107" s="148" t="n">
        <f aca="false">SUM(C106)</f>
        <v>0</v>
      </c>
      <c r="D107" s="166" t="n">
        <f aca="false">SUM(D106)</f>
        <v>0</v>
      </c>
      <c r="E107" s="9"/>
      <c r="F107" s="9"/>
      <c r="G107" s="9"/>
      <c r="H107" s="9"/>
      <c r="I107" s="9"/>
      <c r="J107" s="9"/>
      <c r="K107" s="9"/>
      <c r="L107" s="9"/>
      <c r="M107" s="9"/>
      <c r="N107" s="9"/>
      <c r="O107" s="9"/>
      <c r="P107" s="9"/>
      <c r="Q107" s="9"/>
      <c r="R107" s="9"/>
      <c r="S107" s="9"/>
      <c r="T107" s="9"/>
      <c r="U107" s="9"/>
      <c r="V107" s="9"/>
      <c r="W107" s="9"/>
      <c r="X107" s="9"/>
      <c r="Y107" s="9"/>
      <c r="Z107" s="9"/>
    </row>
    <row r="108" customFormat="false" ht="12.75" hidden="false" customHeight="true" outlineLevel="0" collapsed="false">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customFormat="false" ht="12.75" hidden="false" customHeight="true" outlineLevel="0" collapsed="false">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customFormat="false" ht="12.75" hidden="false" customHeight="true" outlineLevel="0" collapsed="false">
      <c r="A110" s="13"/>
      <c r="B110" s="161" t="s">
        <v>262</v>
      </c>
      <c r="C110" s="13"/>
      <c r="D110" s="13"/>
      <c r="E110" s="9"/>
      <c r="F110" s="9"/>
      <c r="G110" s="9"/>
      <c r="H110" s="9"/>
      <c r="I110" s="9"/>
      <c r="J110" s="9"/>
      <c r="K110" s="9"/>
      <c r="L110" s="9"/>
      <c r="M110" s="9"/>
      <c r="N110" s="9"/>
      <c r="O110" s="9"/>
      <c r="P110" s="9"/>
      <c r="Q110" s="9"/>
      <c r="R110" s="9"/>
      <c r="S110" s="9"/>
      <c r="T110" s="9"/>
      <c r="U110" s="9"/>
      <c r="V110" s="9"/>
      <c r="W110" s="9"/>
      <c r="X110" s="9"/>
      <c r="Y110" s="9"/>
      <c r="Z110" s="9"/>
    </row>
    <row r="111" customFormat="false" ht="12.75" hidden="false" customHeight="true" outlineLevel="0" collapsed="false">
      <c r="A111" s="13"/>
      <c r="B111" s="13"/>
      <c r="C111" s="13"/>
      <c r="D111" s="13"/>
      <c r="E111" s="9"/>
      <c r="F111" s="9"/>
      <c r="G111" s="9"/>
      <c r="H111" s="9"/>
      <c r="I111" s="9"/>
      <c r="J111" s="9"/>
      <c r="K111" s="9"/>
      <c r="L111" s="9"/>
      <c r="M111" s="9"/>
      <c r="N111" s="9"/>
      <c r="O111" s="9"/>
      <c r="P111" s="9"/>
      <c r="Q111" s="9"/>
      <c r="R111" s="9"/>
      <c r="S111" s="9"/>
      <c r="T111" s="9"/>
      <c r="U111" s="9"/>
      <c r="V111" s="9"/>
      <c r="W111" s="9"/>
      <c r="X111" s="9"/>
      <c r="Y111" s="9"/>
      <c r="Z111" s="9"/>
    </row>
    <row r="112" customFormat="false" ht="12.75" hidden="false" customHeight="true" outlineLevel="0" collapsed="false">
      <c r="A112" s="135" t="s">
        <v>263</v>
      </c>
      <c r="B112" s="135"/>
      <c r="C112" s="130" t="s">
        <v>198</v>
      </c>
      <c r="D112" s="13"/>
      <c r="E112" s="9"/>
      <c r="F112" s="9"/>
      <c r="G112" s="9"/>
      <c r="H112" s="9"/>
      <c r="I112" s="9"/>
      <c r="J112" s="9"/>
      <c r="K112" s="9"/>
      <c r="L112" s="9"/>
      <c r="M112" s="9"/>
      <c r="N112" s="9"/>
      <c r="O112" s="9"/>
      <c r="P112" s="9"/>
      <c r="Q112" s="9"/>
      <c r="R112" s="9"/>
      <c r="S112" s="9"/>
      <c r="T112" s="9"/>
      <c r="U112" s="9"/>
      <c r="V112" s="9"/>
      <c r="W112" s="9"/>
      <c r="X112" s="9"/>
      <c r="Y112" s="9"/>
      <c r="Z112" s="9"/>
    </row>
    <row r="113" customFormat="false" ht="12.75" hidden="false" customHeight="true" outlineLevel="0" collapsed="false">
      <c r="A113" s="109" t="s">
        <v>264</v>
      </c>
      <c r="B113" s="110" t="s">
        <v>265</v>
      </c>
      <c r="C113" s="142" t="n">
        <f aca="false">D101</f>
        <v>75.6152496</v>
      </c>
      <c r="D113" s="13"/>
      <c r="E113" s="9"/>
      <c r="F113" s="9"/>
      <c r="G113" s="9"/>
      <c r="H113" s="9"/>
      <c r="I113" s="9"/>
      <c r="J113" s="9"/>
      <c r="K113" s="9"/>
      <c r="L113" s="9"/>
      <c r="M113" s="9"/>
      <c r="N113" s="9"/>
      <c r="O113" s="9"/>
      <c r="P113" s="9"/>
      <c r="Q113" s="9"/>
      <c r="R113" s="9"/>
      <c r="S113" s="9"/>
      <c r="T113" s="9"/>
      <c r="U113" s="9"/>
      <c r="V113" s="9"/>
      <c r="W113" s="9"/>
      <c r="X113" s="9"/>
      <c r="Y113" s="9"/>
      <c r="Z113" s="9"/>
    </row>
    <row r="114" customFormat="false" ht="12.75" hidden="false" customHeight="true" outlineLevel="0" collapsed="false">
      <c r="A114" s="140" t="s">
        <v>266</v>
      </c>
      <c r="B114" s="134" t="s">
        <v>267</v>
      </c>
      <c r="C114" s="162" t="n">
        <f aca="false">D107</f>
        <v>0</v>
      </c>
      <c r="D114" s="13"/>
      <c r="E114" s="9"/>
      <c r="F114" s="9"/>
      <c r="G114" s="9"/>
      <c r="H114" s="9"/>
      <c r="I114" s="9"/>
      <c r="J114" s="9"/>
      <c r="K114" s="9"/>
      <c r="L114" s="9"/>
      <c r="M114" s="9"/>
      <c r="N114" s="9"/>
      <c r="O114" s="9"/>
      <c r="P114" s="9"/>
      <c r="Q114" s="9"/>
      <c r="R114" s="9"/>
      <c r="S114" s="9"/>
      <c r="T114" s="9"/>
      <c r="U114" s="9"/>
      <c r="V114" s="9"/>
      <c r="W114" s="9"/>
      <c r="X114" s="9"/>
      <c r="Y114" s="9"/>
      <c r="Z114" s="9"/>
    </row>
    <row r="115" customFormat="false" ht="12.75" hidden="false" customHeight="true" outlineLevel="0" collapsed="false">
      <c r="A115" s="135" t="s">
        <v>28</v>
      </c>
      <c r="B115" s="135"/>
      <c r="C115" s="149" t="n">
        <f aca="false">SUM(C113:C114)</f>
        <v>75.6152496</v>
      </c>
      <c r="D115" s="9"/>
      <c r="E115" s="9"/>
      <c r="F115" s="9"/>
      <c r="G115" s="9"/>
      <c r="H115" s="9"/>
      <c r="I115" s="9"/>
      <c r="J115" s="9"/>
      <c r="K115" s="9"/>
      <c r="L115" s="9"/>
      <c r="M115" s="9"/>
      <c r="N115" s="9"/>
      <c r="O115" s="9"/>
      <c r="P115" s="9"/>
      <c r="Q115" s="9"/>
      <c r="R115" s="9"/>
      <c r="S115" s="9"/>
      <c r="T115" s="9"/>
      <c r="U115" s="9"/>
      <c r="V115" s="9"/>
      <c r="W115" s="9"/>
      <c r="X115" s="9"/>
      <c r="Y115" s="9"/>
      <c r="Z115" s="9"/>
    </row>
    <row r="116" customFormat="false" ht="12.75" hidden="false" customHeight="true" outlineLevel="0" collapsed="false">
      <c r="A116" s="13"/>
      <c r="B116" s="13"/>
      <c r="C116" s="13"/>
      <c r="D116" s="13"/>
      <c r="E116" s="9"/>
      <c r="F116" s="9"/>
      <c r="G116" s="9"/>
      <c r="H116" s="9"/>
      <c r="I116" s="9"/>
      <c r="J116" s="9"/>
      <c r="K116" s="9"/>
      <c r="L116" s="9"/>
      <c r="M116" s="9"/>
      <c r="N116" s="9"/>
      <c r="O116" s="9"/>
      <c r="P116" s="9"/>
      <c r="Q116" s="9"/>
      <c r="R116" s="9"/>
      <c r="S116" s="9"/>
      <c r="T116" s="9"/>
      <c r="U116" s="9"/>
      <c r="V116" s="9"/>
      <c r="W116" s="9"/>
      <c r="X116" s="9"/>
      <c r="Y116" s="9"/>
      <c r="Z116" s="9"/>
    </row>
    <row r="117" customFormat="false" ht="12.75" hidden="false" customHeight="true" outlineLevel="0" collapsed="false">
      <c r="A117" s="122"/>
      <c r="B117" s="58" t="s">
        <v>268</v>
      </c>
      <c r="C117" s="13"/>
      <c r="D117" s="13"/>
      <c r="E117" s="9"/>
      <c r="F117" s="9"/>
      <c r="G117" s="9"/>
      <c r="H117" s="9"/>
      <c r="I117" s="9"/>
      <c r="J117" s="9"/>
      <c r="K117" s="9"/>
      <c r="L117" s="9"/>
      <c r="M117" s="9"/>
      <c r="N117" s="9"/>
      <c r="O117" s="9"/>
      <c r="P117" s="9"/>
      <c r="Q117" s="9"/>
      <c r="R117" s="9"/>
      <c r="S117" s="9"/>
      <c r="T117" s="9"/>
      <c r="U117" s="9"/>
      <c r="V117" s="9"/>
      <c r="W117" s="9"/>
      <c r="X117" s="9"/>
      <c r="Y117" s="9"/>
      <c r="Z117" s="9"/>
    </row>
    <row r="118" customFormat="false" ht="12.75" hidden="false" customHeight="true" outlineLevel="0" collapsed="false">
      <c r="A118" s="122"/>
      <c r="B118" s="13"/>
      <c r="C118" s="13"/>
      <c r="D118" s="13"/>
      <c r="E118" s="9"/>
      <c r="F118" s="9"/>
      <c r="G118" s="9"/>
      <c r="H118" s="9"/>
      <c r="I118" s="9"/>
      <c r="J118" s="9"/>
      <c r="K118" s="9"/>
      <c r="L118" s="9"/>
      <c r="M118" s="9"/>
      <c r="N118" s="9"/>
      <c r="O118" s="9"/>
      <c r="P118" s="9"/>
      <c r="Q118" s="9"/>
      <c r="R118" s="9"/>
      <c r="S118" s="9"/>
      <c r="T118" s="9"/>
      <c r="U118" s="9"/>
      <c r="V118" s="9"/>
      <c r="W118" s="9"/>
      <c r="X118" s="9"/>
      <c r="Y118" s="9"/>
      <c r="Z118" s="9"/>
    </row>
    <row r="119" customFormat="false" ht="12.75" hidden="false" customHeight="true" outlineLevel="0" collapsed="false">
      <c r="A119" s="135" t="s">
        <v>269</v>
      </c>
      <c r="B119" s="135"/>
      <c r="C119" s="130" t="s">
        <v>198</v>
      </c>
      <c r="D119" s="13"/>
      <c r="E119" s="9"/>
      <c r="F119" s="9"/>
      <c r="G119" s="9"/>
      <c r="H119" s="9"/>
      <c r="I119" s="9"/>
      <c r="J119" s="9"/>
      <c r="K119" s="9"/>
      <c r="L119" s="9"/>
      <c r="M119" s="9"/>
      <c r="N119" s="9"/>
      <c r="O119" s="9"/>
      <c r="P119" s="9"/>
      <c r="Q119" s="9"/>
      <c r="R119" s="9"/>
      <c r="S119" s="9"/>
      <c r="T119" s="9"/>
      <c r="U119" s="9"/>
      <c r="V119" s="9"/>
      <c r="W119" s="9"/>
      <c r="X119" s="9"/>
      <c r="Y119" s="9"/>
      <c r="Z119" s="9"/>
    </row>
    <row r="120" customFormat="false" ht="12.75" hidden="false" customHeight="true" outlineLevel="0" collapsed="false">
      <c r="A120" s="109" t="s">
        <v>172</v>
      </c>
      <c r="B120" s="134" t="s">
        <v>270</v>
      </c>
      <c r="C120" s="172" t="n">
        <f aca="false">'Tabela de EPIS e Unif'!G21</f>
        <v>0</v>
      </c>
      <c r="D120" s="13"/>
      <c r="E120" s="9"/>
      <c r="F120" s="9"/>
      <c r="G120" s="9"/>
      <c r="H120" s="9"/>
      <c r="I120" s="9"/>
      <c r="J120" s="9"/>
      <c r="K120" s="9"/>
      <c r="L120" s="9"/>
      <c r="M120" s="9"/>
      <c r="N120" s="9"/>
      <c r="O120" s="9"/>
      <c r="P120" s="9"/>
      <c r="Q120" s="9"/>
      <c r="R120" s="9"/>
      <c r="S120" s="9"/>
      <c r="T120" s="9"/>
      <c r="U120" s="9"/>
      <c r="V120" s="9"/>
      <c r="W120" s="9"/>
      <c r="X120" s="9"/>
      <c r="Y120" s="9"/>
      <c r="Z120" s="9"/>
    </row>
    <row r="121" customFormat="false" ht="12.75" hidden="false" customHeight="true" outlineLevel="0" collapsed="false">
      <c r="A121" s="109" t="s">
        <v>174</v>
      </c>
      <c r="B121" s="134" t="s">
        <v>271</v>
      </c>
      <c r="C121" s="172" t="n">
        <f aca="false">'Tabela Materiais e Produtos de '!G24+'Tabela Materiais e Produtos de '!G38</f>
        <v>0</v>
      </c>
      <c r="D121" s="13"/>
      <c r="E121" s="9"/>
      <c r="F121" s="9"/>
      <c r="G121" s="9"/>
      <c r="H121" s="9"/>
      <c r="I121" s="9"/>
      <c r="J121" s="9"/>
      <c r="K121" s="9"/>
      <c r="L121" s="9"/>
      <c r="M121" s="9"/>
      <c r="N121" s="9"/>
      <c r="O121" s="9"/>
      <c r="P121" s="9"/>
      <c r="Q121" s="9"/>
      <c r="R121" s="9"/>
      <c r="S121" s="9"/>
      <c r="T121" s="9"/>
      <c r="U121" s="9"/>
      <c r="V121" s="9"/>
      <c r="W121" s="9"/>
      <c r="X121" s="9"/>
      <c r="Y121" s="9"/>
      <c r="Z121" s="9"/>
    </row>
    <row r="122" customFormat="false" ht="12.75" hidden="false" customHeight="true" outlineLevel="0" collapsed="false">
      <c r="A122" s="109" t="s">
        <v>177</v>
      </c>
      <c r="B122" s="134" t="s">
        <v>272</v>
      </c>
      <c r="C122" s="172" t="n">
        <f aca="false">'Tabela de Utensílios e Acessóri'!G14+'Tabela de Utensílios e Acessóri'!G46</f>
        <v>0</v>
      </c>
      <c r="D122" s="13"/>
      <c r="E122" s="9"/>
      <c r="F122" s="9"/>
      <c r="G122" s="9"/>
      <c r="H122" s="9"/>
      <c r="I122" s="9"/>
      <c r="J122" s="9"/>
      <c r="K122" s="9"/>
      <c r="L122" s="9"/>
      <c r="M122" s="9"/>
      <c r="N122" s="9"/>
      <c r="O122" s="9"/>
      <c r="P122" s="9"/>
      <c r="Q122" s="9"/>
      <c r="R122" s="9"/>
      <c r="S122" s="9"/>
      <c r="T122" s="9"/>
      <c r="U122" s="9"/>
      <c r="V122" s="9"/>
      <c r="W122" s="9"/>
      <c r="X122" s="9"/>
      <c r="Y122" s="9"/>
      <c r="Z122" s="9"/>
    </row>
    <row r="123" customFormat="false" ht="12.75" hidden="false" customHeight="true" outlineLevel="0" collapsed="false">
      <c r="A123" s="109" t="s">
        <v>180</v>
      </c>
      <c r="B123" s="134" t="s">
        <v>273</v>
      </c>
      <c r="C123" s="172" t="n">
        <f aca="false">'Tabela de Máquinas e Equipament'!J13+'Tabela de Máquinas e Equipament'!J25</f>
        <v>0</v>
      </c>
      <c r="D123" s="13"/>
      <c r="E123" s="9"/>
      <c r="F123" s="9"/>
      <c r="G123" s="9"/>
      <c r="H123" s="9"/>
      <c r="I123" s="9"/>
      <c r="J123" s="9"/>
      <c r="K123" s="9"/>
      <c r="L123" s="9"/>
      <c r="M123" s="9"/>
      <c r="N123" s="9"/>
      <c r="O123" s="9"/>
      <c r="P123" s="9"/>
      <c r="Q123" s="9"/>
      <c r="R123" s="9"/>
      <c r="S123" s="9"/>
      <c r="T123" s="9"/>
      <c r="U123" s="9"/>
      <c r="V123" s="9"/>
      <c r="W123" s="9"/>
      <c r="X123" s="9"/>
      <c r="Y123" s="9"/>
      <c r="Z123" s="9"/>
    </row>
    <row r="124" customFormat="false" ht="12.75" hidden="false" customHeight="true" outlineLevel="0" collapsed="false">
      <c r="A124" s="135" t="s">
        <v>28</v>
      </c>
      <c r="B124" s="135"/>
      <c r="C124" s="136" t="n">
        <f aca="false">SUM(C120:C123)</f>
        <v>0</v>
      </c>
      <c r="D124" s="13"/>
      <c r="E124" s="9"/>
      <c r="F124" s="9"/>
      <c r="G124" s="9"/>
      <c r="H124" s="9"/>
      <c r="I124" s="9"/>
      <c r="J124" s="9"/>
      <c r="K124" s="9"/>
      <c r="L124" s="9"/>
      <c r="M124" s="9"/>
      <c r="N124" s="9"/>
      <c r="O124" s="9"/>
      <c r="P124" s="9"/>
      <c r="Q124" s="9"/>
      <c r="R124" s="9"/>
      <c r="S124" s="9"/>
      <c r="T124" s="9"/>
      <c r="U124" s="9"/>
      <c r="V124" s="9"/>
      <c r="W124" s="9"/>
      <c r="X124" s="9"/>
      <c r="Y124" s="9"/>
      <c r="Z124" s="9"/>
    </row>
    <row r="125" customFormat="false" ht="15" hidden="false" customHeight="true" outlineLevel="0" collapsed="false">
      <c r="A125" s="173"/>
      <c r="B125" s="13"/>
      <c r="C125" s="13"/>
      <c r="D125" s="13"/>
      <c r="E125" s="10"/>
      <c r="F125" s="174"/>
      <c r="G125" s="9"/>
      <c r="H125" s="9"/>
      <c r="I125" s="9"/>
      <c r="J125" s="9"/>
      <c r="K125" s="9"/>
      <c r="L125" s="9"/>
      <c r="M125" s="9"/>
      <c r="N125" s="9"/>
      <c r="O125" s="9"/>
      <c r="P125" s="9"/>
      <c r="Q125" s="9"/>
      <c r="R125" s="9"/>
      <c r="S125" s="9"/>
      <c r="T125" s="9"/>
      <c r="U125" s="9"/>
      <c r="V125" s="9"/>
      <c r="W125" s="9"/>
      <c r="X125" s="9"/>
      <c r="Y125" s="9"/>
      <c r="Z125" s="9"/>
    </row>
    <row r="126" customFormat="false" ht="12.75" hidden="false" customHeight="true" outlineLevel="0" collapsed="false">
      <c r="A126" s="122"/>
      <c r="B126" s="58" t="s">
        <v>274</v>
      </c>
      <c r="C126" s="13"/>
      <c r="D126" s="13"/>
      <c r="E126" s="10"/>
      <c r="F126" s="9"/>
      <c r="G126" s="9"/>
      <c r="H126" s="9"/>
      <c r="I126" s="9"/>
      <c r="J126" s="9"/>
      <c r="K126" s="9"/>
      <c r="L126" s="9"/>
      <c r="M126" s="9"/>
      <c r="N126" s="9"/>
      <c r="O126" s="9"/>
      <c r="P126" s="9"/>
      <c r="Q126" s="9"/>
      <c r="R126" s="9"/>
      <c r="S126" s="9"/>
      <c r="T126" s="9"/>
      <c r="U126" s="9"/>
      <c r="V126" s="9"/>
      <c r="W126" s="9"/>
      <c r="X126" s="9"/>
      <c r="Y126" s="9"/>
      <c r="Z126" s="9"/>
    </row>
    <row r="127" customFormat="false" ht="12.75" hidden="false" customHeight="true" outlineLevel="0" collapsed="false">
      <c r="A127" s="122"/>
      <c r="B127" s="13"/>
      <c r="C127" s="13"/>
      <c r="D127" s="13"/>
      <c r="E127" s="10"/>
      <c r="F127" s="9"/>
      <c r="G127" s="9"/>
      <c r="H127" s="9"/>
      <c r="I127" s="9"/>
      <c r="J127" s="9"/>
      <c r="K127" s="9"/>
      <c r="L127" s="9"/>
      <c r="M127" s="9"/>
      <c r="N127" s="9"/>
      <c r="O127" s="9"/>
      <c r="P127" s="9"/>
      <c r="Q127" s="9"/>
      <c r="R127" s="9"/>
      <c r="S127" s="9"/>
      <c r="T127" s="9"/>
      <c r="U127" s="9"/>
      <c r="V127" s="9"/>
      <c r="W127" s="9"/>
      <c r="X127" s="9"/>
      <c r="Y127" s="9"/>
      <c r="Z127" s="9"/>
    </row>
    <row r="128" customFormat="false" ht="12.75" hidden="false" customHeight="true" outlineLevel="0" collapsed="false">
      <c r="A128" s="135" t="s">
        <v>275</v>
      </c>
      <c r="B128" s="135"/>
      <c r="C128" s="130" t="s">
        <v>197</v>
      </c>
      <c r="D128" s="130" t="s">
        <v>198</v>
      </c>
      <c r="E128" s="10"/>
      <c r="F128" s="9"/>
      <c r="G128" s="9"/>
      <c r="H128" s="9"/>
      <c r="I128" s="9"/>
      <c r="J128" s="9"/>
      <c r="K128" s="9"/>
      <c r="L128" s="9"/>
      <c r="M128" s="9"/>
      <c r="N128" s="9"/>
      <c r="O128" s="9"/>
      <c r="P128" s="9"/>
      <c r="Q128" s="9"/>
      <c r="R128" s="9"/>
      <c r="S128" s="9"/>
      <c r="T128" s="9"/>
      <c r="U128" s="9"/>
      <c r="V128" s="9"/>
      <c r="W128" s="9"/>
      <c r="X128" s="9"/>
      <c r="Y128" s="9"/>
      <c r="Z128" s="9"/>
    </row>
    <row r="129" customFormat="false" ht="15" hidden="false" customHeight="true" outlineLevel="0" collapsed="false">
      <c r="A129" s="109" t="s">
        <v>172</v>
      </c>
      <c r="B129" s="110" t="s">
        <v>276</v>
      </c>
      <c r="C129" s="175" t="n">
        <v>0</v>
      </c>
      <c r="D129" s="176" t="n">
        <f aca="false">C129*$C$150</f>
        <v>0</v>
      </c>
      <c r="E129" s="9"/>
      <c r="F129" s="9"/>
      <c r="G129" s="9"/>
      <c r="H129" s="9"/>
      <c r="I129" s="9"/>
      <c r="J129" s="9"/>
      <c r="K129" s="9"/>
      <c r="L129" s="9"/>
      <c r="M129" s="9"/>
      <c r="N129" s="9"/>
      <c r="O129" s="9"/>
      <c r="P129" s="9"/>
      <c r="Q129" s="9"/>
      <c r="R129" s="9"/>
      <c r="S129" s="9"/>
      <c r="T129" s="9"/>
      <c r="U129" s="9"/>
      <c r="V129" s="9"/>
      <c r="W129" s="9"/>
      <c r="X129" s="9"/>
      <c r="Y129" s="9"/>
      <c r="Z129" s="9"/>
    </row>
    <row r="130" customFormat="false" ht="12.75" hidden="false" customHeight="true" outlineLevel="0" collapsed="false">
      <c r="A130" s="112" t="s">
        <v>174</v>
      </c>
      <c r="B130" s="113" t="s">
        <v>277</v>
      </c>
      <c r="C130" s="146" t="n">
        <v>0</v>
      </c>
      <c r="D130" s="177" t="n">
        <f aca="false">C130*($D$129+$C$150)</f>
        <v>0</v>
      </c>
      <c r="E130" s="9"/>
      <c r="F130" s="9"/>
      <c r="G130" s="9"/>
      <c r="H130" s="9"/>
      <c r="I130" s="9"/>
      <c r="J130" s="9"/>
      <c r="K130" s="9"/>
      <c r="L130" s="9"/>
      <c r="M130" s="9"/>
      <c r="N130" s="9"/>
      <c r="O130" s="9"/>
      <c r="P130" s="9"/>
      <c r="Q130" s="9"/>
      <c r="R130" s="9"/>
      <c r="S130" s="9"/>
      <c r="T130" s="9"/>
      <c r="U130" s="9"/>
      <c r="V130" s="9"/>
      <c r="W130" s="9"/>
      <c r="X130" s="9"/>
      <c r="Y130" s="9"/>
      <c r="Z130" s="9"/>
    </row>
    <row r="131" customFormat="false" ht="12.75" hidden="false" customHeight="true" outlineLevel="0" collapsed="false">
      <c r="A131" s="112" t="s">
        <v>177</v>
      </c>
      <c r="B131" s="178" t="s">
        <v>278</v>
      </c>
      <c r="C131" s="178"/>
      <c r="D131" s="179"/>
      <c r="E131" s="9"/>
      <c r="F131" s="9"/>
      <c r="G131" s="9"/>
      <c r="H131" s="9"/>
      <c r="I131" s="9"/>
      <c r="J131" s="9"/>
      <c r="K131" s="9"/>
      <c r="L131" s="9"/>
      <c r="M131" s="9"/>
      <c r="N131" s="9"/>
      <c r="O131" s="9"/>
      <c r="P131" s="9"/>
      <c r="Q131" s="9"/>
      <c r="R131" s="9"/>
      <c r="S131" s="9"/>
      <c r="T131" s="9"/>
      <c r="U131" s="9"/>
      <c r="V131" s="9"/>
      <c r="W131" s="9"/>
      <c r="X131" s="9"/>
      <c r="Y131" s="9"/>
      <c r="Z131" s="9"/>
    </row>
    <row r="132" customFormat="false" ht="12.75" hidden="false" customHeight="true" outlineLevel="0" collapsed="false">
      <c r="A132" s="112"/>
      <c r="B132" s="113" t="s">
        <v>279</v>
      </c>
      <c r="C132" s="145" t="n">
        <v>0.0065</v>
      </c>
      <c r="D132" s="177" t="n">
        <f aca="false">(($C$150+$D$129+$D$130)/(1-$C$137))*C132</f>
        <v>33.7829525715051</v>
      </c>
      <c r="E132" s="9"/>
      <c r="F132" s="9"/>
      <c r="G132" s="9"/>
      <c r="H132" s="9"/>
      <c r="I132" s="9"/>
      <c r="J132" s="9"/>
      <c r="K132" s="9"/>
      <c r="L132" s="9"/>
      <c r="M132" s="9"/>
      <c r="N132" s="9"/>
      <c r="O132" s="9"/>
      <c r="P132" s="9"/>
      <c r="Q132" s="9"/>
      <c r="R132" s="9"/>
      <c r="S132" s="9"/>
      <c r="T132" s="9"/>
      <c r="U132" s="9"/>
      <c r="V132" s="9"/>
      <c r="W132" s="9"/>
      <c r="X132" s="9"/>
      <c r="Y132" s="9"/>
      <c r="Z132" s="9"/>
    </row>
    <row r="133" customFormat="false" ht="12.75" hidden="false" customHeight="true" outlineLevel="0" collapsed="false">
      <c r="A133" s="112"/>
      <c r="B133" s="113" t="s">
        <v>280</v>
      </c>
      <c r="C133" s="145" t="n">
        <v>0.03</v>
      </c>
      <c r="D133" s="177" t="n">
        <f aca="false">(($C$150+$D$129+$D$130)/(1-$C$137))*C133</f>
        <v>155.921319560793</v>
      </c>
      <c r="E133" s="9"/>
      <c r="F133" s="9"/>
      <c r="G133" s="9"/>
      <c r="H133" s="9"/>
      <c r="I133" s="9"/>
      <c r="J133" s="9"/>
      <c r="K133" s="9"/>
      <c r="L133" s="9"/>
      <c r="M133" s="9"/>
      <c r="N133" s="9"/>
      <c r="O133" s="9"/>
      <c r="P133" s="9"/>
      <c r="Q133" s="9"/>
      <c r="R133" s="9"/>
      <c r="S133" s="9"/>
      <c r="T133" s="9"/>
      <c r="U133" s="9"/>
      <c r="V133" s="9"/>
      <c r="W133" s="9"/>
      <c r="X133" s="9"/>
      <c r="Y133" s="9"/>
      <c r="Z133" s="9"/>
    </row>
    <row r="134" customFormat="false" ht="12.75" hidden="false" customHeight="true" outlineLevel="0" collapsed="false">
      <c r="A134" s="112"/>
      <c r="B134" s="178" t="s">
        <v>281</v>
      </c>
      <c r="C134" s="180"/>
      <c r="D134" s="181"/>
      <c r="E134" s="9"/>
      <c r="F134" s="9"/>
      <c r="G134" s="9"/>
      <c r="H134" s="9"/>
      <c r="I134" s="9"/>
      <c r="J134" s="9"/>
      <c r="K134" s="9"/>
      <c r="L134" s="9"/>
      <c r="M134" s="9"/>
      <c r="N134" s="9"/>
      <c r="O134" s="9"/>
      <c r="P134" s="9"/>
      <c r="Q134" s="9"/>
      <c r="R134" s="9"/>
      <c r="S134" s="9"/>
      <c r="T134" s="9"/>
      <c r="U134" s="9"/>
      <c r="V134" s="9"/>
      <c r="W134" s="9"/>
      <c r="X134" s="9"/>
      <c r="Y134" s="9"/>
      <c r="Z134" s="9"/>
    </row>
    <row r="135" customFormat="false" ht="12.75" hidden="false" customHeight="true" outlineLevel="0" collapsed="false">
      <c r="A135" s="112"/>
      <c r="B135" s="178" t="s">
        <v>282</v>
      </c>
      <c r="C135" s="180"/>
      <c r="D135" s="181"/>
      <c r="E135" s="9"/>
      <c r="F135" s="9"/>
      <c r="G135" s="9"/>
      <c r="H135" s="9"/>
      <c r="I135" s="9"/>
      <c r="J135" s="9"/>
      <c r="K135" s="9"/>
      <c r="L135" s="9"/>
      <c r="M135" s="9"/>
      <c r="N135" s="9"/>
      <c r="O135" s="9"/>
      <c r="P135" s="9"/>
      <c r="Q135" s="9"/>
      <c r="R135" s="9"/>
      <c r="S135" s="9"/>
      <c r="T135" s="9"/>
      <c r="U135" s="9"/>
      <c r="V135" s="9"/>
      <c r="W135" s="9"/>
      <c r="X135" s="9"/>
      <c r="Y135" s="9"/>
      <c r="Z135" s="9"/>
    </row>
    <row r="136" customFormat="false" ht="12.75" hidden="false" customHeight="true" outlineLevel="0" collapsed="false">
      <c r="A136" s="112"/>
      <c r="B136" s="113" t="s">
        <v>283</v>
      </c>
      <c r="C136" s="132" t="n">
        <v>0.03</v>
      </c>
      <c r="D136" s="177" t="n">
        <f aca="false">((C$150+D$129+D$130)/(1-$C$137))*C136</f>
        <v>155.9213195</v>
      </c>
      <c r="E136" s="9"/>
      <c r="F136" s="9"/>
      <c r="G136" s="9"/>
      <c r="H136" s="9"/>
      <c r="I136" s="9"/>
      <c r="J136" s="9"/>
      <c r="K136" s="9"/>
      <c r="L136" s="9"/>
      <c r="M136" s="9"/>
      <c r="N136" s="9"/>
      <c r="O136" s="9"/>
      <c r="P136" s="9"/>
      <c r="Q136" s="9"/>
      <c r="R136" s="9"/>
      <c r="S136" s="9"/>
      <c r="T136" s="9"/>
      <c r="U136" s="9"/>
      <c r="V136" s="9"/>
      <c r="W136" s="9"/>
      <c r="X136" s="9"/>
      <c r="Y136" s="9"/>
      <c r="Z136" s="9"/>
    </row>
    <row r="137" customFormat="false" ht="12.75" hidden="false" customHeight="true" outlineLevel="0" collapsed="false">
      <c r="A137" s="112"/>
      <c r="B137" s="134" t="s">
        <v>284</v>
      </c>
      <c r="C137" s="141" t="n">
        <f aca="false">SUM(C132:C136)</f>
        <v>0.0665</v>
      </c>
      <c r="D137" s="182" t="n">
        <f aca="false">SUM(D136+D133+D132)</f>
        <v>345.6255917</v>
      </c>
      <c r="E137" s="9"/>
      <c r="F137" s="9"/>
      <c r="G137" s="9"/>
      <c r="H137" s="9"/>
      <c r="I137" s="9"/>
      <c r="J137" s="9"/>
      <c r="K137" s="9"/>
      <c r="L137" s="9"/>
      <c r="M137" s="9"/>
      <c r="N137" s="9"/>
      <c r="O137" s="9"/>
      <c r="P137" s="9"/>
      <c r="Q137" s="9"/>
      <c r="R137" s="9"/>
      <c r="S137" s="9"/>
      <c r="T137" s="9"/>
      <c r="U137" s="9"/>
      <c r="V137" s="9"/>
      <c r="W137" s="9"/>
      <c r="X137" s="9"/>
      <c r="Y137" s="9"/>
      <c r="Z137" s="9"/>
    </row>
    <row r="138" customFormat="false" ht="12.75" hidden="false" customHeight="true" outlineLevel="0" collapsed="false">
      <c r="A138" s="183" t="s">
        <v>28</v>
      </c>
      <c r="B138" s="184"/>
      <c r="C138" s="148" t="n">
        <f aca="false">SUM(C129,C130,C137)</f>
        <v>0.0665</v>
      </c>
      <c r="D138" s="149" t="n">
        <f aca="false">D137+D130+D129</f>
        <v>345.6255917</v>
      </c>
      <c r="E138" s="9"/>
      <c r="F138" s="9"/>
      <c r="G138" s="9"/>
      <c r="H138" s="9"/>
      <c r="I138" s="9"/>
      <c r="J138" s="9"/>
      <c r="K138" s="9"/>
      <c r="L138" s="9"/>
      <c r="M138" s="9"/>
      <c r="N138" s="9"/>
      <c r="O138" s="9"/>
      <c r="P138" s="9"/>
      <c r="Q138" s="9"/>
      <c r="R138" s="9"/>
      <c r="S138" s="9"/>
      <c r="T138" s="9"/>
      <c r="U138" s="9"/>
      <c r="V138" s="9"/>
      <c r="W138" s="9"/>
      <c r="X138" s="9"/>
      <c r="Y138" s="9"/>
      <c r="Z138" s="9"/>
    </row>
    <row r="139" customFormat="false" ht="12.75" hidden="false" customHeight="true" outlineLevel="0" collapsed="false">
      <c r="A139" s="185"/>
      <c r="B139" s="185"/>
      <c r="C139" s="186"/>
      <c r="D139" s="187"/>
      <c r="E139" s="9"/>
      <c r="F139" s="9"/>
      <c r="G139" s="9"/>
      <c r="H139" s="9"/>
      <c r="I139" s="9"/>
      <c r="J139" s="9"/>
      <c r="K139" s="9"/>
      <c r="L139" s="9"/>
      <c r="M139" s="9"/>
      <c r="N139" s="9"/>
      <c r="O139" s="9"/>
      <c r="P139" s="9"/>
      <c r="Q139" s="9"/>
      <c r="R139" s="9"/>
      <c r="S139" s="9"/>
      <c r="T139" s="9"/>
      <c r="U139" s="9"/>
      <c r="V139" s="9"/>
      <c r="W139" s="9"/>
      <c r="X139" s="9"/>
      <c r="Y139" s="9"/>
      <c r="Z139" s="9"/>
    </row>
    <row r="140" customFormat="false" ht="12.75" hidden="false" customHeight="true" outlineLevel="0" collapsed="false">
      <c r="A140" s="188"/>
      <c r="B140" s="188"/>
      <c r="C140" s="188"/>
      <c r="D140" s="188"/>
      <c r="E140" s="9"/>
      <c r="F140" s="9"/>
      <c r="G140" s="9"/>
      <c r="H140" s="9"/>
      <c r="I140" s="9"/>
      <c r="J140" s="9"/>
      <c r="K140" s="9"/>
      <c r="L140" s="9"/>
      <c r="M140" s="9"/>
      <c r="N140" s="9"/>
      <c r="O140" s="9"/>
      <c r="P140" s="9"/>
      <c r="Q140" s="9"/>
      <c r="R140" s="9"/>
      <c r="S140" s="9"/>
      <c r="T140" s="9"/>
      <c r="U140" s="9"/>
      <c r="V140" s="9"/>
      <c r="W140" s="9"/>
      <c r="X140" s="9"/>
      <c r="Y140" s="9"/>
      <c r="Z140" s="9"/>
    </row>
    <row r="141" customFormat="false" ht="12.75" hidden="false" customHeight="true" outlineLevel="0" collapsed="false">
      <c r="A141" s="173"/>
      <c r="B141" s="173"/>
      <c r="C141" s="13"/>
      <c r="D141" s="13"/>
      <c r="E141" s="9"/>
      <c r="F141" s="9"/>
      <c r="G141" s="9"/>
      <c r="H141" s="9"/>
      <c r="I141" s="9"/>
      <c r="J141" s="9"/>
      <c r="K141" s="9"/>
      <c r="L141" s="9"/>
      <c r="M141" s="9"/>
      <c r="N141" s="9"/>
      <c r="O141" s="9"/>
      <c r="P141" s="9"/>
      <c r="Q141" s="9"/>
      <c r="R141" s="9"/>
      <c r="S141" s="9"/>
      <c r="T141" s="9"/>
      <c r="U141" s="9"/>
      <c r="V141" s="9"/>
      <c r="W141" s="9"/>
      <c r="X141" s="9"/>
      <c r="Y141" s="9"/>
      <c r="Z141" s="9"/>
    </row>
    <row r="142" customFormat="false" ht="12.75" hidden="false" customHeight="true" outlineLevel="0" collapsed="false">
      <c r="A142" s="173"/>
      <c r="B142" s="58" t="s">
        <v>285</v>
      </c>
      <c r="C142" s="13"/>
      <c r="D142" s="13"/>
      <c r="E142" s="9"/>
      <c r="F142" s="9"/>
      <c r="G142" s="9"/>
      <c r="H142" s="9"/>
      <c r="I142" s="9"/>
      <c r="J142" s="9"/>
      <c r="K142" s="9"/>
      <c r="L142" s="9"/>
      <c r="M142" s="9"/>
      <c r="N142" s="9"/>
      <c r="O142" s="9"/>
      <c r="P142" s="9"/>
      <c r="Q142" s="9"/>
      <c r="R142" s="9"/>
      <c r="S142" s="9"/>
      <c r="T142" s="9"/>
      <c r="U142" s="9"/>
      <c r="V142" s="9"/>
      <c r="W142" s="9"/>
      <c r="X142" s="9"/>
      <c r="Y142" s="9"/>
      <c r="Z142" s="9"/>
    </row>
    <row r="143" customFormat="false" ht="12.75" hidden="false" customHeight="true" outlineLevel="0" collapsed="false">
      <c r="A143" s="122"/>
      <c r="B143" s="13"/>
      <c r="C143" s="13"/>
      <c r="D143" s="13"/>
      <c r="E143" s="9"/>
      <c r="F143" s="9"/>
      <c r="G143" s="9"/>
      <c r="H143" s="9"/>
      <c r="I143" s="9"/>
      <c r="J143" s="9"/>
      <c r="K143" s="9"/>
      <c r="L143" s="9"/>
      <c r="M143" s="9"/>
      <c r="N143" s="9"/>
      <c r="O143" s="9"/>
      <c r="P143" s="9"/>
      <c r="Q143" s="9"/>
      <c r="R143" s="9"/>
      <c r="S143" s="9"/>
      <c r="T143" s="9"/>
      <c r="U143" s="9"/>
      <c r="V143" s="9"/>
      <c r="W143" s="9"/>
      <c r="X143" s="9"/>
      <c r="Y143" s="9"/>
      <c r="Z143" s="9"/>
    </row>
    <row r="144" customFormat="false" ht="12.75" hidden="false" customHeight="true" outlineLevel="0" collapsed="false">
      <c r="A144" s="183" t="s">
        <v>286</v>
      </c>
      <c r="B144" s="184"/>
      <c r="C144" s="130" t="s">
        <v>198</v>
      </c>
      <c r="D144" s="13"/>
      <c r="E144" s="9"/>
      <c r="F144" s="9"/>
      <c r="G144" s="9"/>
      <c r="H144" s="9"/>
      <c r="I144" s="9"/>
      <c r="J144" s="9"/>
      <c r="K144" s="9"/>
      <c r="L144" s="9"/>
      <c r="M144" s="9"/>
      <c r="N144" s="9"/>
      <c r="O144" s="9"/>
      <c r="P144" s="9"/>
      <c r="Q144" s="9"/>
      <c r="R144" s="9"/>
      <c r="S144" s="9"/>
      <c r="T144" s="9"/>
      <c r="U144" s="9"/>
      <c r="V144" s="9"/>
      <c r="W144" s="9"/>
      <c r="X144" s="9"/>
      <c r="Y144" s="9"/>
      <c r="Z144" s="9"/>
    </row>
    <row r="145" customFormat="false" ht="12.75" hidden="false" customHeight="true" outlineLevel="0" collapsed="false">
      <c r="A145" s="109" t="s">
        <v>172</v>
      </c>
      <c r="B145" s="110" t="s">
        <v>195</v>
      </c>
      <c r="C145" s="127" t="n">
        <f aca="false">D38</f>
        <v>2217.456</v>
      </c>
      <c r="D145" s="189"/>
      <c r="E145" s="9"/>
      <c r="F145" s="9"/>
      <c r="G145" s="9"/>
      <c r="H145" s="9"/>
      <c r="I145" s="9"/>
      <c r="J145" s="9"/>
      <c r="K145" s="9"/>
      <c r="L145" s="9"/>
      <c r="M145" s="9"/>
      <c r="N145" s="9"/>
      <c r="O145" s="9"/>
      <c r="P145" s="9"/>
      <c r="Q145" s="9"/>
      <c r="R145" s="9"/>
      <c r="S145" s="9"/>
      <c r="T145" s="9"/>
      <c r="U145" s="9"/>
      <c r="V145" s="9"/>
      <c r="W145" s="9"/>
      <c r="X145" s="9"/>
      <c r="Y145" s="9"/>
      <c r="Z145" s="9"/>
    </row>
    <row r="146" customFormat="false" ht="12.75" hidden="false" customHeight="true" outlineLevel="0" collapsed="false">
      <c r="A146" s="112" t="s">
        <v>174</v>
      </c>
      <c r="B146" s="113" t="s">
        <v>208</v>
      </c>
      <c r="C146" s="133" t="n">
        <f aca="false">C79</f>
        <v>2370.08</v>
      </c>
      <c r="D146" s="189"/>
      <c r="E146" s="163"/>
      <c r="F146" s="9"/>
      <c r="G146" s="9"/>
      <c r="H146" s="9"/>
      <c r="I146" s="9"/>
      <c r="J146" s="9"/>
      <c r="K146" s="9"/>
      <c r="L146" s="9"/>
      <c r="M146" s="9"/>
      <c r="N146" s="9"/>
      <c r="O146" s="9"/>
      <c r="P146" s="9"/>
      <c r="Q146" s="9"/>
      <c r="R146" s="9"/>
      <c r="S146" s="9"/>
      <c r="T146" s="9"/>
      <c r="U146" s="9"/>
      <c r="V146" s="9"/>
      <c r="W146" s="9"/>
      <c r="X146" s="9"/>
      <c r="Y146" s="9"/>
      <c r="Z146" s="9"/>
    </row>
    <row r="147" customFormat="false" ht="12.75" hidden="false" customHeight="true" outlineLevel="0" collapsed="false">
      <c r="A147" s="112" t="s">
        <v>177</v>
      </c>
      <c r="B147" s="113" t="s">
        <v>244</v>
      </c>
      <c r="C147" s="133" t="n">
        <f aca="false">D90</f>
        <v>188.600477</v>
      </c>
      <c r="D147" s="189"/>
      <c r="E147" s="9"/>
      <c r="F147" s="9"/>
      <c r="G147" s="9"/>
      <c r="H147" s="9"/>
      <c r="I147" s="9"/>
      <c r="J147" s="9"/>
      <c r="K147" s="9"/>
      <c r="L147" s="9"/>
      <c r="M147" s="9"/>
      <c r="N147" s="9"/>
      <c r="O147" s="9"/>
      <c r="P147" s="9"/>
      <c r="Q147" s="9"/>
      <c r="R147" s="9"/>
      <c r="S147" s="9"/>
      <c r="T147" s="9"/>
      <c r="U147" s="9"/>
      <c r="V147" s="9"/>
      <c r="W147" s="9"/>
      <c r="X147" s="9"/>
      <c r="Y147" s="9"/>
      <c r="Z147" s="9"/>
    </row>
    <row r="148" customFormat="false" ht="12.75" hidden="false" customHeight="true" outlineLevel="0" collapsed="false">
      <c r="A148" s="112" t="s">
        <v>180</v>
      </c>
      <c r="B148" s="113" t="s">
        <v>251</v>
      </c>
      <c r="C148" s="133" t="n">
        <f aca="false">C115</f>
        <v>75.6152496</v>
      </c>
      <c r="D148" s="189"/>
      <c r="E148" s="9"/>
      <c r="F148" s="9"/>
      <c r="G148" s="9"/>
      <c r="H148" s="9"/>
      <c r="I148" s="9"/>
      <c r="J148" s="9"/>
      <c r="K148" s="9"/>
      <c r="L148" s="9"/>
      <c r="M148" s="9"/>
      <c r="N148" s="9"/>
      <c r="O148" s="9"/>
      <c r="P148" s="9"/>
      <c r="Q148" s="9"/>
      <c r="R148" s="9"/>
      <c r="S148" s="9"/>
      <c r="T148" s="9"/>
      <c r="U148" s="9"/>
      <c r="V148" s="9"/>
      <c r="W148" s="9"/>
      <c r="X148" s="9"/>
      <c r="Y148" s="9"/>
      <c r="Z148" s="9"/>
    </row>
    <row r="149" customFormat="false" ht="14.25" hidden="false" customHeight="true" outlineLevel="0" collapsed="false">
      <c r="A149" s="112" t="s">
        <v>203</v>
      </c>
      <c r="B149" s="113" t="s">
        <v>287</v>
      </c>
      <c r="C149" s="133" t="n">
        <f aca="false">C124</f>
        <v>0</v>
      </c>
      <c r="D149" s="190"/>
      <c r="E149" s="9"/>
      <c r="F149" s="9"/>
      <c r="G149" s="9"/>
      <c r="H149" s="9"/>
      <c r="I149" s="9"/>
      <c r="J149" s="9"/>
      <c r="K149" s="9"/>
      <c r="L149" s="9"/>
      <c r="M149" s="9"/>
      <c r="N149" s="9"/>
      <c r="O149" s="9"/>
      <c r="P149" s="9"/>
      <c r="Q149" s="9"/>
      <c r="R149" s="9"/>
      <c r="S149" s="9"/>
      <c r="T149" s="9"/>
      <c r="U149" s="9"/>
      <c r="V149" s="9"/>
      <c r="W149" s="9"/>
      <c r="X149" s="9"/>
      <c r="Y149" s="9"/>
      <c r="Z149" s="9"/>
    </row>
    <row r="150" customFormat="false" ht="14.25" hidden="false" customHeight="true" outlineLevel="0" collapsed="false">
      <c r="A150" s="191"/>
      <c r="B150" s="192" t="s">
        <v>288</v>
      </c>
      <c r="C150" s="133" t="n">
        <f aca="false">SUM(C145:C149)</f>
        <v>4851.751727</v>
      </c>
      <c r="D150" s="190"/>
      <c r="E150" s="9"/>
      <c r="F150" s="9"/>
      <c r="G150" s="9"/>
      <c r="H150" s="9"/>
      <c r="I150" s="9"/>
      <c r="J150" s="9"/>
      <c r="K150" s="9"/>
      <c r="L150" s="9"/>
      <c r="M150" s="9"/>
      <c r="N150" s="9"/>
      <c r="O150" s="9"/>
      <c r="P150" s="9"/>
      <c r="Q150" s="9"/>
      <c r="R150" s="9"/>
      <c r="S150" s="9"/>
      <c r="T150" s="9"/>
      <c r="U150" s="9"/>
      <c r="V150" s="9"/>
      <c r="W150" s="9"/>
      <c r="X150" s="9"/>
      <c r="Y150" s="9"/>
      <c r="Z150" s="9"/>
    </row>
    <row r="151" customFormat="false" ht="12.75" hidden="false" customHeight="true" outlineLevel="0" collapsed="false">
      <c r="A151" s="140" t="s">
        <v>203</v>
      </c>
      <c r="B151" s="134" t="s">
        <v>289</v>
      </c>
      <c r="C151" s="182" t="n">
        <f aca="false">D138</f>
        <v>345.6255917</v>
      </c>
      <c r="D151" s="190"/>
      <c r="E151" s="9"/>
      <c r="F151" s="9"/>
      <c r="G151" s="9"/>
      <c r="H151" s="9"/>
      <c r="I151" s="9"/>
      <c r="J151" s="9"/>
      <c r="K151" s="9"/>
      <c r="L151" s="9"/>
      <c r="M151" s="9"/>
      <c r="N151" s="9"/>
      <c r="O151" s="9"/>
      <c r="P151" s="9"/>
      <c r="Q151" s="9"/>
      <c r="R151" s="9"/>
      <c r="S151" s="9"/>
      <c r="T151" s="9"/>
      <c r="U151" s="9"/>
      <c r="V151" s="9"/>
      <c r="W151" s="9"/>
      <c r="X151" s="9"/>
      <c r="Y151" s="9"/>
      <c r="Z151" s="9"/>
    </row>
    <row r="152" customFormat="false" ht="12.75" hidden="false" customHeight="true" outlineLevel="0" collapsed="false">
      <c r="A152" s="183" t="s">
        <v>290</v>
      </c>
      <c r="B152" s="184"/>
      <c r="C152" s="149" t="n">
        <f aca="false">C150+C151</f>
        <v>5197.377318</v>
      </c>
      <c r="D152" s="190" t="n">
        <f aca="false">C152*19*12</f>
        <v>1185002.029</v>
      </c>
      <c r="E152" s="9"/>
      <c r="F152" s="9"/>
      <c r="G152" s="9"/>
      <c r="H152" s="9"/>
      <c r="I152" s="9"/>
      <c r="J152" s="9"/>
      <c r="K152" s="9"/>
      <c r="L152" s="9"/>
      <c r="M152" s="9"/>
      <c r="N152" s="9"/>
      <c r="O152" s="9"/>
      <c r="P152" s="9"/>
      <c r="Q152" s="9"/>
      <c r="R152" s="9"/>
      <c r="S152" s="9"/>
      <c r="T152" s="9"/>
      <c r="U152" s="9"/>
      <c r="V152" s="9"/>
      <c r="W152" s="9"/>
      <c r="X152" s="9"/>
      <c r="Y152" s="9"/>
      <c r="Z152" s="9"/>
    </row>
    <row r="153" customFormat="false" ht="12.75" hidden="false" customHeight="true" outlineLevel="0" collapsed="false">
      <c r="A153" s="183" t="s">
        <v>291</v>
      </c>
      <c r="B153" s="184"/>
      <c r="C153" s="149" t="n">
        <f aca="false">C152*C19</f>
        <v>5197.377318</v>
      </c>
      <c r="D153" s="9"/>
      <c r="E153" s="9"/>
      <c r="F153" s="9"/>
      <c r="G153" s="9"/>
      <c r="H153" s="9"/>
      <c r="I153" s="9"/>
      <c r="J153" s="9"/>
      <c r="K153" s="9"/>
      <c r="L153" s="9"/>
      <c r="M153" s="9"/>
      <c r="N153" s="9"/>
      <c r="O153" s="9"/>
      <c r="P153" s="9"/>
      <c r="Q153" s="9"/>
      <c r="R153" s="9"/>
      <c r="S153" s="9"/>
      <c r="T153" s="9"/>
      <c r="U153" s="9"/>
      <c r="V153" s="9"/>
      <c r="W153" s="9"/>
      <c r="X153" s="9"/>
      <c r="Y153" s="9"/>
      <c r="Z153" s="9"/>
    </row>
    <row r="154" customFormat="false" ht="12.75" hidden="false" customHeight="true" outlineLevel="0" collapsed="false">
      <c r="A154" s="183" t="s">
        <v>292</v>
      </c>
      <c r="B154" s="184"/>
      <c r="C154" s="149" t="n">
        <f aca="false">C153*12</f>
        <v>62368.52782</v>
      </c>
      <c r="D154" s="9"/>
      <c r="E154" s="9"/>
      <c r="F154" s="9"/>
      <c r="G154" s="9"/>
      <c r="H154" s="9"/>
      <c r="I154" s="9"/>
      <c r="J154" s="9"/>
      <c r="K154" s="9"/>
      <c r="L154" s="9"/>
      <c r="M154" s="9"/>
      <c r="N154" s="9"/>
      <c r="O154" s="9"/>
      <c r="P154" s="9"/>
      <c r="Q154" s="9"/>
      <c r="R154" s="9"/>
      <c r="S154" s="9"/>
      <c r="T154" s="9"/>
      <c r="U154" s="9"/>
      <c r="V154" s="9"/>
      <c r="W154" s="9"/>
      <c r="X154" s="9"/>
      <c r="Y154" s="9"/>
      <c r="Z154" s="9"/>
    </row>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3">
    <mergeCell ref="A2:C3"/>
    <mergeCell ref="A4:C4"/>
    <mergeCell ref="A5:C5"/>
    <mergeCell ref="A6:C6"/>
    <mergeCell ref="A7:C7"/>
    <mergeCell ref="A11:C11"/>
    <mergeCell ref="A22:C22"/>
    <mergeCell ref="A31:B31"/>
    <mergeCell ref="A38:B38"/>
    <mergeCell ref="A42:B42"/>
    <mergeCell ref="A45:B45"/>
    <mergeCell ref="A48:B48"/>
    <mergeCell ref="A57:B57"/>
    <mergeCell ref="A58:D58"/>
    <mergeCell ref="A59:D59"/>
    <mergeCell ref="A60:D60"/>
    <mergeCell ref="A62:B62"/>
    <mergeCell ref="A70:C70"/>
    <mergeCell ref="A75:B75"/>
    <mergeCell ref="A79:B79"/>
    <mergeCell ref="A83:B83"/>
    <mergeCell ref="A90:B90"/>
    <mergeCell ref="A94:B94"/>
    <mergeCell ref="A101:B101"/>
    <mergeCell ref="A102:D103"/>
    <mergeCell ref="A105:B105"/>
    <mergeCell ref="A107:B107"/>
    <mergeCell ref="A112:B112"/>
    <mergeCell ref="A115:B115"/>
    <mergeCell ref="A119:B119"/>
    <mergeCell ref="A124:B124"/>
    <mergeCell ref="A128:B128"/>
    <mergeCell ref="A140:D140"/>
  </mergeCells>
  <printOptions headings="false" gridLines="false" gridLinesSet="true" horizontalCentered="true" verticalCentered="false"/>
  <pageMargins left="0.0958333333333333" right="0.173611111111111"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91" man="true" max="16383" min="0"/>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38.43"/>
    <col collapsed="false" customWidth="true" hidden="false" outlineLevel="0" max="2" min="2" style="1" width="60.71"/>
    <col collapsed="false" customWidth="true" hidden="false" outlineLevel="0" max="3" min="3" style="1" width="28.86"/>
    <col collapsed="false" customWidth="true" hidden="false" outlineLevel="0" max="4" min="4" style="1" width="23.71"/>
    <col collapsed="false" customWidth="true" hidden="false" outlineLevel="0" max="5" min="5" style="1" width="12"/>
    <col collapsed="false" customWidth="true" hidden="false" outlineLevel="0" max="6" min="6" style="1" width="28"/>
    <col collapsed="false" customWidth="true" hidden="false" outlineLevel="0" max="24" min="7" style="1" width="14.57"/>
    <col collapsed="false" customWidth="true" hidden="false" outlineLevel="0" max="26" min="25" style="1" width="8.71"/>
  </cols>
  <sheetData>
    <row r="1" customFormat="false" ht="15.75" hidden="false" customHeight="true" outlineLevel="0" collapsed="false">
      <c r="A1" s="9"/>
      <c r="B1" s="9"/>
      <c r="C1" s="9"/>
      <c r="D1" s="9"/>
      <c r="E1" s="9"/>
      <c r="F1" s="9"/>
      <c r="G1" s="9"/>
      <c r="H1" s="9"/>
      <c r="I1" s="9"/>
      <c r="J1" s="9"/>
      <c r="K1" s="9"/>
      <c r="L1" s="9"/>
      <c r="M1" s="9"/>
      <c r="N1" s="9"/>
      <c r="O1" s="9"/>
      <c r="P1" s="9"/>
      <c r="Q1" s="9"/>
      <c r="R1" s="9"/>
      <c r="S1" s="9"/>
      <c r="T1" s="9"/>
      <c r="U1" s="9"/>
      <c r="V1" s="9"/>
      <c r="W1" s="9"/>
      <c r="X1" s="9"/>
      <c r="Y1" s="9"/>
      <c r="Z1" s="9"/>
    </row>
    <row r="2" customFormat="false" ht="15" hidden="false" customHeight="true" outlineLevel="0" collapsed="false">
      <c r="A2" s="101" t="s">
        <v>164</v>
      </c>
      <c r="B2" s="101"/>
      <c r="C2" s="101"/>
      <c r="D2" s="9"/>
      <c r="E2" s="9"/>
      <c r="F2" s="9"/>
      <c r="G2" s="9"/>
      <c r="H2" s="9"/>
      <c r="I2" s="9"/>
      <c r="J2" s="9"/>
      <c r="K2" s="9"/>
      <c r="L2" s="9"/>
      <c r="M2" s="9"/>
      <c r="N2" s="9"/>
      <c r="O2" s="9"/>
      <c r="P2" s="9"/>
      <c r="Q2" s="9"/>
      <c r="R2" s="9"/>
      <c r="S2" s="9"/>
      <c r="T2" s="9"/>
      <c r="U2" s="9"/>
      <c r="V2" s="9"/>
      <c r="W2" s="9"/>
      <c r="X2" s="9"/>
      <c r="Y2" s="9"/>
      <c r="Z2" s="9"/>
    </row>
    <row r="3" customFormat="false" ht="15" hidden="false" customHeight="true" outlineLevel="0" collapsed="false">
      <c r="A3" s="101"/>
      <c r="B3" s="101"/>
      <c r="C3" s="101"/>
      <c r="D3" s="9"/>
      <c r="E3" s="9"/>
      <c r="F3" s="9"/>
      <c r="G3" s="9"/>
      <c r="H3" s="9"/>
      <c r="I3" s="9"/>
      <c r="J3" s="9"/>
      <c r="K3" s="9"/>
      <c r="L3" s="9"/>
      <c r="M3" s="9"/>
      <c r="N3" s="9"/>
      <c r="O3" s="9"/>
      <c r="P3" s="9"/>
      <c r="Q3" s="9"/>
      <c r="R3" s="9"/>
      <c r="S3" s="9"/>
      <c r="T3" s="9"/>
      <c r="U3" s="9"/>
      <c r="V3" s="9"/>
      <c r="W3" s="9"/>
      <c r="X3" s="9"/>
      <c r="Y3" s="9"/>
      <c r="Z3" s="9"/>
    </row>
    <row r="4" customFormat="false" ht="12.75" hidden="false" customHeight="true" outlineLevel="0" collapsed="false">
      <c r="A4" s="102" t="s">
        <v>165</v>
      </c>
      <c r="B4" s="102"/>
      <c r="C4" s="102"/>
      <c r="D4" s="9"/>
      <c r="E4" s="9"/>
      <c r="F4" s="9"/>
      <c r="G4" s="9"/>
      <c r="H4" s="9"/>
      <c r="I4" s="9"/>
      <c r="J4" s="9"/>
      <c r="K4" s="9"/>
      <c r="L4" s="9"/>
      <c r="M4" s="9"/>
      <c r="N4" s="9"/>
      <c r="O4" s="9"/>
      <c r="P4" s="9"/>
      <c r="Q4" s="9"/>
      <c r="R4" s="9"/>
      <c r="S4" s="9"/>
      <c r="T4" s="9"/>
      <c r="U4" s="9"/>
      <c r="V4" s="9"/>
      <c r="W4" s="9"/>
      <c r="X4" s="9"/>
      <c r="Y4" s="9"/>
      <c r="Z4" s="9"/>
    </row>
    <row r="5" customFormat="false" ht="12.75" hidden="false" customHeight="true" outlineLevel="0" collapsed="false">
      <c r="A5" s="103" t="s">
        <v>166</v>
      </c>
      <c r="B5" s="103"/>
      <c r="C5" s="103"/>
      <c r="D5" s="9"/>
      <c r="E5" s="9"/>
      <c r="F5" s="9"/>
      <c r="G5" s="9"/>
      <c r="H5" s="9"/>
      <c r="I5" s="9"/>
      <c r="J5" s="9"/>
      <c r="K5" s="9"/>
      <c r="L5" s="9"/>
      <c r="M5" s="9"/>
      <c r="N5" s="9"/>
      <c r="O5" s="9"/>
      <c r="P5" s="9"/>
      <c r="Q5" s="9"/>
      <c r="R5" s="9"/>
      <c r="S5" s="9"/>
      <c r="T5" s="9"/>
      <c r="U5" s="9"/>
      <c r="V5" s="9"/>
      <c r="W5" s="9"/>
      <c r="X5" s="9"/>
      <c r="Y5" s="9"/>
      <c r="Z5" s="9"/>
    </row>
    <row r="6" customFormat="false" ht="12.75" hidden="false" customHeight="true" outlineLevel="0" collapsed="false">
      <c r="A6" s="104" t="s">
        <v>167</v>
      </c>
      <c r="B6" s="104"/>
      <c r="C6" s="104"/>
      <c r="D6" s="9"/>
      <c r="E6" s="9"/>
      <c r="F6" s="9"/>
      <c r="G6" s="9"/>
      <c r="H6" s="9"/>
      <c r="I6" s="9"/>
      <c r="J6" s="9"/>
      <c r="K6" s="9"/>
      <c r="L6" s="9"/>
      <c r="M6" s="9"/>
      <c r="N6" s="9"/>
      <c r="O6" s="9"/>
      <c r="P6" s="9"/>
      <c r="Q6" s="9"/>
      <c r="R6" s="9"/>
      <c r="S6" s="9"/>
      <c r="T6" s="9"/>
      <c r="U6" s="9"/>
      <c r="V6" s="9"/>
      <c r="W6" s="9"/>
      <c r="X6" s="9"/>
      <c r="Y6" s="9"/>
      <c r="Z6" s="9"/>
    </row>
    <row r="7" customFormat="false" ht="12.75" hidden="false" customHeight="true" outlineLevel="0" collapsed="false">
      <c r="A7" s="105" t="s">
        <v>168</v>
      </c>
      <c r="B7" s="105"/>
      <c r="C7" s="105"/>
      <c r="D7" s="9"/>
      <c r="E7" s="9"/>
      <c r="F7" s="9"/>
      <c r="G7" s="9"/>
      <c r="H7" s="9"/>
      <c r="I7" s="9"/>
      <c r="J7" s="9"/>
      <c r="K7" s="9"/>
      <c r="L7" s="9"/>
      <c r="M7" s="9"/>
      <c r="N7" s="9"/>
      <c r="O7" s="9"/>
      <c r="P7" s="9"/>
      <c r="Q7" s="9"/>
      <c r="R7" s="9"/>
      <c r="S7" s="9"/>
      <c r="T7" s="9"/>
      <c r="U7" s="9"/>
      <c r="V7" s="9"/>
      <c r="W7" s="9"/>
      <c r="X7" s="9"/>
      <c r="Y7" s="9"/>
      <c r="Z7" s="9"/>
    </row>
    <row r="8" customFormat="false" ht="12.75" hidden="false" customHeight="true" outlineLevel="0" collapsed="false">
      <c r="A8" s="106" t="s">
        <v>169</v>
      </c>
      <c r="B8" s="107" t="s">
        <v>170</v>
      </c>
      <c r="C8" s="108"/>
      <c r="D8" s="9"/>
      <c r="E8" s="9"/>
      <c r="F8" s="9"/>
      <c r="G8" s="9"/>
      <c r="H8" s="9"/>
      <c r="I8" s="9"/>
      <c r="J8" s="9"/>
      <c r="K8" s="9"/>
      <c r="L8" s="9"/>
      <c r="M8" s="9"/>
      <c r="N8" s="9"/>
      <c r="O8" s="9"/>
      <c r="P8" s="9"/>
      <c r="Q8" s="9"/>
      <c r="R8" s="9"/>
      <c r="S8" s="9"/>
      <c r="T8" s="9"/>
      <c r="U8" s="9"/>
      <c r="V8" s="9"/>
      <c r="W8" s="9"/>
      <c r="X8" s="9"/>
      <c r="Y8" s="9"/>
      <c r="Z8" s="9"/>
    </row>
    <row r="9" customFormat="false" ht="12.75" hidden="false" customHeight="true" outlineLevel="0" collapsed="false">
      <c r="A9" s="13"/>
      <c r="B9" s="13"/>
      <c r="C9" s="13"/>
      <c r="D9" s="13"/>
      <c r="E9" s="9"/>
      <c r="F9" s="9"/>
      <c r="G9" s="9"/>
      <c r="H9" s="9"/>
      <c r="I9" s="9"/>
      <c r="J9" s="9"/>
      <c r="K9" s="9"/>
      <c r="L9" s="9"/>
      <c r="M9" s="9"/>
      <c r="N9" s="9"/>
      <c r="O9" s="9"/>
      <c r="P9" s="9"/>
      <c r="Q9" s="9"/>
      <c r="R9" s="9"/>
      <c r="S9" s="9"/>
      <c r="T9" s="9"/>
      <c r="U9" s="9"/>
      <c r="V9" s="9"/>
      <c r="W9" s="9"/>
      <c r="X9" s="9"/>
      <c r="Y9" s="9"/>
      <c r="Z9" s="9"/>
    </row>
    <row r="10" customFormat="false" ht="12.75" hidden="false" customHeight="true" outlineLevel="0" collapsed="false">
      <c r="A10" s="13"/>
      <c r="B10" s="13"/>
      <c r="C10" s="13"/>
      <c r="D10" s="13"/>
      <c r="E10" s="9"/>
      <c r="F10" s="9"/>
      <c r="G10" s="9"/>
      <c r="H10" s="9"/>
      <c r="I10" s="9"/>
      <c r="J10" s="9"/>
      <c r="K10" s="9"/>
      <c r="L10" s="9"/>
      <c r="M10" s="9"/>
      <c r="N10" s="9"/>
      <c r="O10" s="9"/>
      <c r="P10" s="9"/>
      <c r="Q10" s="9"/>
      <c r="R10" s="9"/>
      <c r="S10" s="9"/>
      <c r="T10" s="9"/>
      <c r="U10" s="9"/>
      <c r="V10" s="9"/>
      <c r="W10" s="9"/>
      <c r="X10" s="9"/>
      <c r="Y10" s="9"/>
      <c r="Z10" s="9"/>
    </row>
    <row r="11" customFormat="false" ht="12.75" hidden="false" customHeight="true" outlineLevel="0" collapsed="false">
      <c r="A11" s="103" t="s">
        <v>171</v>
      </c>
      <c r="B11" s="103"/>
      <c r="C11" s="103"/>
      <c r="D11" s="13"/>
      <c r="E11" s="9"/>
      <c r="F11" s="9"/>
      <c r="G11" s="9"/>
      <c r="H11" s="9"/>
      <c r="I11" s="9"/>
      <c r="J11" s="9"/>
      <c r="K11" s="9"/>
      <c r="L11" s="9"/>
      <c r="M11" s="9"/>
      <c r="N11" s="9"/>
      <c r="O11" s="9"/>
      <c r="P11" s="9"/>
      <c r="Q11" s="9"/>
      <c r="R11" s="9"/>
      <c r="S11" s="9"/>
      <c r="T11" s="9"/>
      <c r="U11" s="9"/>
      <c r="V11" s="9"/>
      <c r="W11" s="9"/>
      <c r="X11" s="9"/>
      <c r="Y11" s="9"/>
      <c r="Z11" s="9"/>
    </row>
    <row r="12" customFormat="false" ht="12.75" hidden="false" customHeight="true" outlineLevel="0" collapsed="false">
      <c r="A12" s="109" t="s">
        <v>172</v>
      </c>
      <c r="B12" s="110" t="s">
        <v>173</v>
      </c>
      <c r="C12" s="111"/>
      <c r="D12" s="13"/>
      <c r="E12" s="9"/>
      <c r="F12" s="9"/>
      <c r="G12" s="9"/>
      <c r="H12" s="9"/>
      <c r="I12" s="9"/>
      <c r="J12" s="9"/>
      <c r="K12" s="9"/>
      <c r="L12" s="9"/>
      <c r="M12" s="9"/>
      <c r="N12" s="9"/>
      <c r="O12" s="9"/>
      <c r="P12" s="9"/>
      <c r="Q12" s="9"/>
      <c r="R12" s="9"/>
      <c r="S12" s="9"/>
      <c r="T12" s="9"/>
      <c r="U12" s="9"/>
      <c r="V12" s="9"/>
      <c r="W12" s="9"/>
      <c r="X12" s="9"/>
      <c r="Y12" s="9"/>
      <c r="Z12" s="9"/>
    </row>
    <row r="13" customFormat="false" ht="12.75" hidden="false" customHeight="true" outlineLevel="0" collapsed="false">
      <c r="A13" s="112" t="s">
        <v>174</v>
      </c>
      <c r="B13" s="113" t="s">
        <v>175</v>
      </c>
      <c r="C13" s="114"/>
      <c r="D13" s="13"/>
      <c r="E13" s="9"/>
      <c r="F13" s="9"/>
      <c r="G13" s="9"/>
      <c r="H13" s="9"/>
      <c r="I13" s="9"/>
      <c r="J13" s="9"/>
      <c r="K13" s="9"/>
      <c r="L13" s="9"/>
      <c r="M13" s="9"/>
      <c r="N13" s="9"/>
      <c r="O13" s="9"/>
      <c r="P13" s="9"/>
      <c r="Q13" s="9"/>
      <c r="R13" s="9"/>
      <c r="S13" s="9"/>
      <c r="T13" s="9"/>
      <c r="U13" s="9"/>
      <c r="V13" s="9"/>
      <c r="W13" s="9"/>
      <c r="X13" s="9"/>
      <c r="Y13" s="9"/>
      <c r="Z13" s="9"/>
    </row>
    <row r="14" customFormat="false" ht="12.75" hidden="false" customHeight="true" outlineLevel="0" collapsed="false">
      <c r="A14" s="112" t="s">
        <v>177</v>
      </c>
      <c r="B14" s="113" t="s">
        <v>178</v>
      </c>
      <c r="C14" s="114" t="s">
        <v>179</v>
      </c>
      <c r="D14" s="13"/>
      <c r="E14" s="9"/>
      <c r="F14" s="9"/>
      <c r="G14" s="9"/>
      <c r="H14" s="9"/>
      <c r="I14" s="9"/>
      <c r="J14" s="9"/>
      <c r="K14" s="9"/>
      <c r="L14" s="9"/>
      <c r="M14" s="9"/>
      <c r="N14" s="9"/>
      <c r="O14" s="9"/>
      <c r="P14" s="9"/>
      <c r="Q14" s="9"/>
      <c r="R14" s="9"/>
      <c r="S14" s="9"/>
      <c r="T14" s="9"/>
      <c r="U14" s="9"/>
      <c r="V14" s="9"/>
      <c r="W14" s="9"/>
      <c r="X14" s="9"/>
      <c r="Y14" s="9"/>
      <c r="Z14" s="9"/>
    </row>
    <row r="15" customFormat="false" ht="12.75" hidden="false" customHeight="true" outlineLevel="0" collapsed="false">
      <c r="A15" s="115" t="s">
        <v>180</v>
      </c>
      <c r="B15" s="116" t="s">
        <v>181</v>
      </c>
      <c r="C15" s="117" t="s">
        <v>182</v>
      </c>
      <c r="D15" s="13"/>
      <c r="E15" s="9"/>
      <c r="F15" s="9"/>
      <c r="G15" s="9"/>
      <c r="H15" s="9"/>
      <c r="I15" s="9"/>
      <c r="J15" s="9"/>
      <c r="K15" s="9"/>
      <c r="L15" s="9"/>
      <c r="M15" s="9"/>
      <c r="N15" s="9"/>
      <c r="O15" s="9"/>
      <c r="P15" s="9"/>
      <c r="Q15" s="9"/>
      <c r="R15" s="9"/>
      <c r="S15" s="9"/>
      <c r="T15" s="9"/>
      <c r="U15" s="9"/>
      <c r="V15" s="9"/>
      <c r="W15" s="9"/>
      <c r="X15" s="9"/>
      <c r="Y15" s="9"/>
      <c r="Z15" s="9"/>
    </row>
    <row r="16" customFormat="false" ht="12.75" hidden="false" customHeight="true" outlineLevel="0" collapsed="false">
      <c r="A16" s="13"/>
      <c r="B16" s="13"/>
      <c r="C16" s="13"/>
      <c r="D16" s="13"/>
      <c r="E16" s="9"/>
      <c r="F16" s="9"/>
      <c r="G16" s="9"/>
      <c r="H16" s="9"/>
      <c r="I16" s="9"/>
      <c r="J16" s="9"/>
      <c r="K16" s="9"/>
      <c r="L16" s="9"/>
      <c r="M16" s="9"/>
      <c r="N16" s="9"/>
      <c r="O16" s="9"/>
      <c r="P16" s="9"/>
      <c r="Q16" s="9"/>
      <c r="R16" s="9"/>
      <c r="S16" s="9"/>
      <c r="T16" s="9"/>
      <c r="U16" s="9"/>
      <c r="V16" s="9"/>
      <c r="W16" s="9"/>
      <c r="X16" s="9"/>
      <c r="Y16" s="9"/>
      <c r="Z16" s="9"/>
    </row>
    <row r="17" customFormat="false" ht="12.75" hidden="false" customHeight="true" outlineLevel="0" collapsed="false">
      <c r="A17" s="13"/>
      <c r="B17" s="13"/>
      <c r="C17" s="13"/>
      <c r="D17" s="13"/>
      <c r="E17" s="9"/>
      <c r="F17" s="9"/>
      <c r="G17" s="9"/>
      <c r="H17" s="9"/>
      <c r="I17" s="9"/>
      <c r="J17" s="9"/>
      <c r="K17" s="9"/>
      <c r="L17" s="9"/>
      <c r="M17" s="9"/>
      <c r="N17" s="9"/>
      <c r="O17" s="9"/>
      <c r="P17" s="9"/>
      <c r="Q17" s="9"/>
      <c r="R17" s="9"/>
      <c r="S17" s="9"/>
      <c r="T17" s="9"/>
      <c r="U17" s="9"/>
      <c r="V17" s="9"/>
      <c r="W17" s="9"/>
      <c r="X17" s="9"/>
      <c r="Y17" s="9"/>
      <c r="Z17" s="9"/>
    </row>
    <row r="18" customFormat="false" ht="12.75" hidden="false" customHeight="true" outlineLevel="0" collapsed="false">
      <c r="A18" s="103" t="s">
        <v>183</v>
      </c>
      <c r="B18" s="103" t="s">
        <v>184</v>
      </c>
      <c r="C18" s="118" t="s">
        <v>185</v>
      </c>
      <c r="D18" s="13"/>
      <c r="E18" s="9"/>
      <c r="F18" s="9"/>
      <c r="G18" s="9"/>
      <c r="H18" s="9"/>
      <c r="I18" s="9"/>
      <c r="J18" s="9"/>
      <c r="K18" s="9"/>
      <c r="L18" s="9"/>
      <c r="M18" s="9"/>
      <c r="N18" s="9"/>
      <c r="O18" s="9"/>
      <c r="P18" s="9"/>
      <c r="Q18" s="9"/>
      <c r="R18" s="9"/>
      <c r="S18" s="9"/>
      <c r="T18" s="9"/>
      <c r="U18" s="9"/>
      <c r="V18" s="9"/>
      <c r="W18" s="9"/>
      <c r="X18" s="9"/>
      <c r="Y18" s="9"/>
      <c r="Z18" s="9"/>
    </row>
    <row r="19" customFormat="false" ht="12.75" hidden="false" customHeight="true" outlineLevel="0" collapsed="false">
      <c r="A19" s="119" t="s">
        <v>22</v>
      </c>
      <c r="B19" s="120" t="s">
        <v>186</v>
      </c>
      <c r="C19" s="121" t="n">
        <v>1</v>
      </c>
      <c r="D19" s="13"/>
      <c r="E19" s="9"/>
      <c r="F19" s="9"/>
      <c r="G19" s="9"/>
      <c r="H19" s="9"/>
      <c r="I19" s="9"/>
      <c r="J19" s="9"/>
      <c r="K19" s="9"/>
      <c r="L19" s="9"/>
      <c r="M19" s="9"/>
      <c r="N19" s="9"/>
      <c r="O19" s="9"/>
      <c r="P19" s="9"/>
      <c r="Q19" s="9"/>
      <c r="R19" s="9"/>
      <c r="S19" s="9"/>
      <c r="T19" s="9"/>
      <c r="U19" s="9"/>
      <c r="V19" s="9"/>
      <c r="W19" s="9"/>
      <c r="X19" s="9"/>
      <c r="Y19" s="9"/>
      <c r="Z19" s="9"/>
    </row>
    <row r="20" customFormat="false" ht="12.75" hidden="false" customHeight="true" outlineLevel="0" collapsed="false">
      <c r="A20" s="13"/>
      <c r="B20" s="13"/>
      <c r="C20" s="13"/>
      <c r="D20" s="9"/>
      <c r="E20" s="9"/>
      <c r="F20" s="9"/>
      <c r="G20" s="9"/>
      <c r="H20" s="9"/>
      <c r="I20" s="9"/>
      <c r="J20" s="9"/>
      <c r="K20" s="9"/>
      <c r="L20" s="9"/>
      <c r="M20" s="9"/>
      <c r="N20" s="9"/>
      <c r="O20" s="9"/>
      <c r="P20" s="9"/>
      <c r="Q20" s="9"/>
      <c r="R20" s="9"/>
      <c r="S20" s="9"/>
      <c r="T20" s="9"/>
      <c r="U20" s="9"/>
      <c r="V20" s="9"/>
      <c r="W20" s="9"/>
      <c r="X20" s="9"/>
      <c r="Y20" s="9"/>
      <c r="Z20" s="9"/>
    </row>
    <row r="21" customFormat="false" ht="12.75" hidden="false" customHeight="true" outlineLevel="0" collapsed="false">
      <c r="A21" s="13"/>
      <c r="B21" s="122"/>
      <c r="C21" s="13"/>
      <c r="D21" s="9"/>
      <c r="E21" s="9"/>
      <c r="F21" s="9"/>
      <c r="G21" s="9"/>
      <c r="H21" s="9"/>
      <c r="I21" s="9"/>
      <c r="J21" s="9"/>
      <c r="K21" s="9"/>
      <c r="L21" s="9"/>
      <c r="M21" s="9"/>
      <c r="N21" s="9"/>
      <c r="O21" s="9"/>
      <c r="P21" s="9"/>
      <c r="Q21" s="9"/>
      <c r="R21" s="9"/>
      <c r="S21" s="9"/>
      <c r="T21" s="9"/>
      <c r="U21" s="9"/>
      <c r="V21" s="9"/>
      <c r="W21" s="9"/>
      <c r="X21" s="9"/>
      <c r="Y21" s="9"/>
      <c r="Z21" s="9"/>
    </row>
    <row r="22" customFormat="false" ht="12.75" hidden="false" customHeight="true" outlineLevel="0" collapsed="false">
      <c r="A22" s="103" t="s">
        <v>187</v>
      </c>
      <c r="B22" s="103"/>
      <c r="C22" s="103"/>
      <c r="D22" s="13"/>
      <c r="E22" s="13"/>
      <c r="F22" s="9"/>
      <c r="G22" s="9"/>
      <c r="H22" s="9"/>
      <c r="I22" s="9"/>
      <c r="J22" s="9"/>
      <c r="K22" s="9"/>
      <c r="L22" s="9"/>
      <c r="M22" s="9"/>
      <c r="N22" s="9"/>
      <c r="O22" s="9"/>
      <c r="P22" s="9"/>
      <c r="Q22" s="9"/>
      <c r="R22" s="9"/>
      <c r="S22" s="9"/>
      <c r="T22" s="9"/>
      <c r="U22" s="9"/>
      <c r="V22" s="9"/>
      <c r="W22" s="9"/>
      <c r="X22" s="9"/>
      <c r="Y22" s="9"/>
      <c r="Z22" s="9"/>
    </row>
    <row r="23" customFormat="false" ht="14.25" hidden="false" customHeight="true" outlineLevel="0" collapsed="false">
      <c r="A23" s="109" t="n">
        <v>1</v>
      </c>
      <c r="B23" s="123" t="s">
        <v>188</v>
      </c>
      <c r="C23" s="124" t="s">
        <v>294</v>
      </c>
      <c r="D23" s="13"/>
      <c r="E23" s="13"/>
      <c r="F23" s="9"/>
      <c r="G23" s="9"/>
      <c r="H23" s="9"/>
      <c r="I23" s="9"/>
      <c r="J23" s="9"/>
      <c r="K23" s="9"/>
      <c r="L23" s="9"/>
      <c r="M23" s="9"/>
      <c r="N23" s="9"/>
      <c r="O23" s="9"/>
      <c r="P23" s="9"/>
      <c r="Q23" s="9"/>
      <c r="R23" s="9"/>
      <c r="S23" s="9"/>
      <c r="T23" s="9"/>
      <c r="U23" s="9"/>
      <c r="V23" s="9"/>
      <c r="W23" s="9"/>
      <c r="X23" s="9"/>
      <c r="Y23" s="9"/>
      <c r="Z23" s="9"/>
    </row>
    <row r="24" customFormat="false" ht="12.75" hidden="false" customHeight="true" outlineLevel="0" collapsed="false">
      <c r="A24" s="112" t="n">
        <v>2</v>
      </c>
      <c r="B24" s="125" t="s">
        <v>190</v>
      </c>
      <c r="C24" s="126" t="n">
        <v>1978.77</v>
      </c>
      <c r="D24" s="13"/>
      <c r="E24" s="13"/>
      <c r="F24" s="9"/>
      <c r="G24" s="9"/>
      <c r="H24" s="9"/>
      <c r="I24" s="9"/>
      <c r="J24" s="9"/>
      <c r="K24" s="9"/>
      <c r="L24" s="9"/>
      <c r="M24" s="9"/>
      <c r="N24" s="9"/>
      <c r="O24" s="9"/>
      <c r="P24" s="9"/>
      <c r="Q24" s="9"/>
      <c r="R24" s="9"/>
      <c r="S24" s="9"/>
      <c r="T24" s="9"/>
      <c r="U24" s="9"/>
      <c r="V24" s="9"/>
      <c r="W24" s="9"/>
      <c r="X24" s="9"/>
      <c r="Y24" s="9"/>
      <c r="Z24" s="9"/>
    </row>
    <row r="25" customFormat="false" ht="12.75" hidden="false" customHeight="true" outlineLevel="0" collapsed="false">
      <c r="A25" s="112" t="n">
        <v>3</v>
      </c>
      <c r="B25" s="113" t="s">
        <v>191</v>
      </c>
      <c r="C25" s="127" t="n">
        <f aca="false">(C24/40)*40</f>
        <v>1978.77</v>
      </c>
      <c r="D25" s="13"/>
      <c r="E25" s="13"/>
      <c r="F25" s="9"/>
      <c r="G25" s="9"/>
      <c r="H25" s="9"/>
      <c r="I25" s="9"/>
      <c r="J25" s="9"/>
      <c r="K25" s="9"/>
      <c r="L25" s="9"/>
      <c r="M25" s="9"/>
      <c r="N25" s="9"/>
      <c r="O25" s="9"/>
      <c r="P25" s="9"/>
      <c r="Q25" s="9"/>
      <c r="R25" s="9"/>
      <c r="S25" s="9"/>
      <c r="T25" s="9"/>
      <c r="U25" s="9"/>
      <c r="V25" s="9"/>
      <c r="W25" s="9"/>
      <c r="X25" s="9"/>
      <c r="Y25" s="9"/>
      <c r="Z25" s="9"/>
    </row>
    <row r="26" customFormat="false" ht="12.75" hidden="false" customHeight="true" outlineLevel="0" collapsed="false">
      <c r="A26" s="112" t="n">
        <v>3</v>
      </c>
      <c r="B26" s="113" t="s">
        <v>192</v>
      </c>
      <c r="C26" s="114"/>
      <c r="D26" s="13"/>
      <c r="E26" s="13"/>
      <c r="F26" s="9"/>
      <c r="G26" s="9"/>
      <c r="H26" s="9"/>
      <c r="I26" s="9"/>
      <c r="J26" s="9"/>
      <c r="K26" s="9"/>
      <c r="L26" s="9"/>
      <c r="M26" s="9"/>
      <c r="N26" s="9"/>
      <c r="O26" s="9"/>
      <c r="P26" s="9"/>
      <c r="Q26" s="9"/>
      <c r="R26" s="9"/>
      <c r="S26" s="9"/>
      <c r="T26" s="9"/>
      <c r="U26" s="9"/>
      <c r="V26" s="9"/>
      <c r="W26" s="9"/>
      <c r="X26" s="9"/>
      <c r="Y26" s="9"/>
      <c r="Z26" s="9"/>
    </row>
    <row r="27" customFormat="false" ht="12.75" hidden="false" customHeight="true" outlineLevel="0" collapsed="false">
      <c r="A27" s="115" t="n">
        <v>4</v>
      </c>
      <c r="B27" s="116" t="s">
        <v>193</v>
      </c>
      <c r="C27" s="128"/>
      <c r="D27" s="13"/>
      <c r="E27" s="13"/>
      <c r="F27" s="9"/>
      <c r="G27" s="9"/>
      <c r="H27" s="9"/>
      <c r="I27" s="9"/>
      <c r="J27" s="9"/>
      <c r="K27" s="9"/>
      <c r="L27" s="9"/>
      <c r="M27" s="9"/>
      <c r="N27" s="9"/>
      <c r="O27" s="9"/>
      <c r="P27" s="9"/>
      <c r="Q27" s="9"/>
      <c r="R27" s="9"/>
      <c r="S27" s="9"/>
      <c r="T27" s="9"/>
      <c r="U27" s="9"/>
      <c r="V27" s="9"/>
      <c r="W27" s="9"/>
      <c r="X27" s="9"/>
      <c r="Y27" s="9"/>
      <c r="Z27" s="9"/>
    </row>
    <row r="28" customFormat="false" ht="12.75" hidden="false" customHeight="true" outlineLevel="0" collapsed="false">
      <c r="A28" s="13"/>
      <c r="B28" s="13"/>
      <c r="C28" s="13"/>
      <c r="D28" s="13"/>
      <c r="E28" s="13"/>
      <c r="F28" s="9"/>
      <c r="G28" s="9"/>
      <c r="H28" s="9"/>
      <c r="I28" s="9"/>
      <c r="J28" s="9"/>
      <c r="K28" s="9"/>
      <c r="L28" s="9"/>
      <c r="M28" s="9"/>
      <c r="N28" s="9"/>
      <c r="O28" s="9"/>
      <c r="P28" s="9"/>
      <c r="Q28" s="9"/>
      <c r="R28" s="9"/>
      <c r="S28" s="9"/>
      <c r="T28" s="9"/>
      <c r="U28" s="9"/>
      <c r="V28" s="9"/>
      <c r="W28" s="9"/>
      <c r="X28" s="9"/>
      <c r="Y28" s="9"/>
      <c r="Z28" s="9"/>
    </row>
    <row r="29" customFormat="false" ht="12.75" hidden="false" customHeight="true" outlineLevel="0" collapsed="false">
      <c r="A29" s="9"/>
      <c r="B29" s="58" t="s">
        <v>195</v>
      </c>
      <c r="C29" s="13"/>
      <c r="D29" s="13"/>
      <c r="E29" s="13"/>
      <c r="F29" s="9"/>
      <c r="G29" s="9"/>
      <c r="H29" s="9"/>
      <c r="I29" s="9"/>
      <c r="J29" s="9"/>
      <c r="K29" s="9"/>
      <c r="L29" s="9"/>
      <c r="M29" s="9"/>
      <c r="N29" s="9"/>
      <c r="O29" s="9"/>
      <c r="P29" s="9"/>
      <c r="Q29" s="9"/>
      <c r="R29" s="9"/>
      <c r="S29" s="9"/>
      <c r="T29" s="9"/>
      <c r="U29" s="9"/>
      <c r="V29" s="9"/>
      <c r="W29" s="9"/>
      <c r="X29" s="9"/>
      <c r="Y29" s="9"/>
      <c r="Z29" s="9"/>
    </row>
    <row r="30" customFormat="false" ht="12.75" hidden="false" customHeight="true" outlineLevel="0" collapsed="false">
      <c r="A30" s="122"/>
      <c r="B30" s="13"/>
      <c r="C30" s="13"/>
      <c r="D30" s="13"/>
      <c r="E30" s="13"/>
      <c r="F30" s="9"/>
      <c r="G30" s="9"/>
      <c r="H30" s="9"/>
      <c r="I30" s="9"/>
      <c r="J30" s="9"/>
      <c r="K30" s="9"/>
      <c r="L30" s="9"/>
      <c r="M30" s="9"/>
      <c r="N30" s="9"/>
      <c r="O30" s="9"/>
      <c r="P30" s="9"/>
      <c r="Q30" s="9"/>
      <c r="R30" s="9"/>
      <c r="S30" s="9"/>
      <c r="T30" s="9"/>
      <c r="U30" s="9"/>
      <c r="V30" s="9"/>
      <c r="W30" s="9"/>
      <c r="X30" s="9"/>
      <c r="Y30" s="9"/>
      <c r="Z30" s="9"/>
    </row>
    <row r="31" customFormat="false" ht="12.75" hidden="false" customHeight="true" outlineLevel="0" collapsed="false">
      <c r="A31" s="129" t="s">
        <v>196</v>
      </c>
      <c r="B31" s="129"/>
      <c r="C31" s="130" t="s">
        <v>197</v>
      </c>
      <c r="D31" s="130" t="s">
        <v>198</v>
      </c>
      <c r="E31" s="13"/>
      <c r="F31" s="9"/>
      <c r="G31" s="9"/>
      <c r="H31" s="9"/>
      <c r="I31" s="9"/>
      <c r="J31" s="9"/>
      <c r="K31" s="9"/>
      <c r="L31" s="9"/>
      <c r="M31" s="9"/>
      <c r="N31" s="9"/>
      <c r="O31" s="9"/>
      <c r="P31" s="9"/>
      <c r="Q31" s="9"/>
      <c r="R31" s="9"/>
      <c r="S31" s="9"/>
      <c r="T31" s="9"/>
      <c r="U31" s="9"/>
      <c r="V31" s="9"/>
      <c r="W31" s="9"/>
      <c r="X31" s="9"/>
      <c r="Y31" s="9"/>
      <c r="Z31" s="9"/>
    </row>
    <row r="32" customFormat="false" ht="12.75" hidden="false" customHeight="true" outlineLevel="0" collapsed="false">
      <c r="A32" s="109" t="s">
        <v>172</v>
      </c>
      <c r="B32" s="110" t="s">
        <v>199</v>
      </c>
      <c r="C32" s="131" t="n">
        <v>1</v>
      </c>
      <c r="D32" s="127" t="n">
        <f aca="false">C25</f>
        <v>1978.77</v>
      </c>
      <c r="E32" s="9"/>
      <c r="F32" s="9"/>
      <c r="G32" s="9"/>
      <c r="H32" s="9"/>
      <c r="I32" s="9"/>
      <c r="J32" s="9"/>
      <c r="K32" s="9"/>
      <c r="L32" s="9"/>
      <c r="M32" s="9"/>
      <c r="N32" s="9"/>
      <c r="O32" s="9"/>
      <c r="P32" s="9"/>
      <c r="Q32" s="9"/>
      <c r="R32" s="9"/>
      <c r="S32" s="9"/>
      <c r="T32" s="9"/>
      <c r="U32" s="9"/>
      <c r="V32" s="9"/>
      <c r="W32" s="9"/>
      <c r="X32" s="9"/>
      <c r="Y32" s="9"/>
      <c r="Z32" s="9"/>
    </row>
    <row r="33" customFormat="false" ht="12.75" hidden="false" customHeight="true" outlineLevel="0" collapsed="false">
      <c r="A33" s="112" t="s">
        <v>174</v>
      </c>
      <c r="B33" s="113" t="s">
        <v>200</v>
      </c>
      <c r="C33" s="132"/>
      <c r="D33" s="133" t="n">
        <v>0</v>
      </c>
      <c r="E33" s="9"/>
      <c r="F33" s="9"/>
      <c r="G33" s="9"/>
      <c r="H33" s="9"/>
      <c r="I33" s="9"/>
      <c r="J33" s="9"/>
      <c r="K33" s="9"/>
      <c r="L33" s="9"/>
      <c r="M33" s="9"/>
      <c r="N33" s="9"/>
      <c r="O33" s="9"/>
      <c r="P33" s="9"/>
      <c r="Q33" s="9"/>
      <c r="R33" s="9"/>
      <c r="S33" s="9"/>
      <c r="T33" s="9"/>
      <c r="U33" s="9"/>
      <c r="V33" s="9"/>
      <c r="W33" s="9"/>
      <c r="X33" s="9"/>
      <c r="Y33" s="9"/>
      <c r="Z33" s="9"/>
    </row>
    <row r="34" customFormat="false" ht="12.75" hidden="false" customHeight="true" outlineLevel="0" collapsed="false">
      <c r="A34" s="112" t="s">
        <v>177</v>
      </c>
      <c r="B34" s="113" t="s">
        <v>201</v>
      </c>
      <c r="C34" s="132" t="n">
        <v>0.2</v>
      </c>
      <c r="D34" s="133" t="n">
        <f aca="false">D32*C34</f>
        <v>395.754</v>
      </c>
      <c r="E34" s="9"/>
      <c r="F34" s="9"/>
      <c r="G34" s="9"/>
      <c r="H34" s="9"/>
      <c r="I34" s="9"/>
      <c r="J34" s="9"/>
      <c r="K34" s="9"/>
      <c r="L34" s="9"/>
      <c r="M34" s="9"/>
      <c r="N34" s="9"/>
      <c r="O34" s="9"/>
      <c r="P34" s="9"/>
      <c r="Q34" s="9"/>
      <c r="R34" s="9"/>
      <c r="S34" s="9"/>
      <c r="T34" s="9"/>
      <c r="U34" s="9"/>
      <c r="V34" s="9"/>
      <c r="W34" s="9"/>
      <c r="X34" s="9"/>
      <c r="Y34" s="9"/>
      <c r="Z34" s="9"/>
    </row>
    <row r="35" customFormat="false" ht="12.75" hidden="false" customHeight="true" outlineLevel="0" collapsed="false">
      <c r="A35" s="112" t="s">
        <v>180</v>
      </c>
      <c r="B35" s="113" t="s">
        <v>202</v>
      </c>
      <c r="C35" s="132"/>
      <c r="D35" s="133" t="n">
        <f aca="false">((((D32+D33+D34)/200)*C35)*(10*1.1429))</f>
        <v>0</v>
      </c>
      <c r="E35" s="10"/>
      <c r="F35" s="10"/>
      <c r="G35" s="10"/>
      <c r="H35" s="9"/>
      <c r="I35" s="9"/>
      <c r="J35" s="9"/>
      <c r="K35" s="9"/>
      <c r="L35" s="9"/>
      <c r="M35" s="9"/>
      <c r="N35" s="9"/>
      <c r="O35" s="9"/>
      <c r="P35" s="9"/>
      <c r="Q35" s="9"/>
      <c r="R35" s="9"/>
      <c r="S35" s="9"/>
      <c r="T35" s="9"/>
      <c r="U35" s="9"/>
      <c r="V35" s="9"/>
      <c r="W35" s="9"/>
      <c r="X35" s="9"/>
      <c r="Y35" s="9"/>
      <c r="Z35" s="9"/>
    </row>
    <row r="36" customFormat="false" ht="12.75" hidden="false" customHeight="true" outlineLevel="0" collapsed="false">
      <c r="A36" s="112" t="s">
        <v>203</v>
      </c>
      <c r="B36" s="113" t="s">
        <v>204</v>
      </c>
      <c r="C36" s="132"/>
      <c r="D36" s="133" t="n">
        <v>0</v>
      </c>
      <c r="E36" s="9"/>
      <c r="F36" s="9"/>
      <c r="G36" s="9"/>
      <c r="H36" s="9"/>
      <c r="I36" s="9"/>
      <c r="J36" s="9"/>
      <c r="K36" s="9"/>
      <c r="L36" s="9"/>
      <c r="M36" s="9"/>
      <c r="N36" s="9"/>
      <c r="O36" s="9"/>
      <c r="P36" s="9"/>
      <c r="Q36" s="9"/>
      <c r="R36" s="9"/>
      <c r="S36" s="9"/>
      <c r="T36" s="9"/>
      <c r="U36" s="9"/>
      <c r="V36" s="9"/>
      <c r="W36" s="9"/>
      <c r="X36" s="9"/>
      <c r="Y36" s="9"/>
      <c r="Z36" s="9"/>
    </row>
    <row r="37" customFormat="false" ht="12.75" hidden="false" customHeight="true" outlineLevel="0" collapsed="false">
      <c r="A37" s="112" t="s">
        <v>205</v>
      </c>
      <c r="B37" s="134" t="s">
        <v>206</v>
      </c>
      <c r="C37" s="132"/>
      <c r="D37" s="133" t="n">
        <v>0</v>
      </c>
      <c r="E37" s="10"/>
      <c r="F37" s="9"/>
      <c r="G37" s="9"/>
      <c r="H37" s="9"/>
      <c r="I37" s="9"/>
      <c r="J37" s="9"/>
      <c r="K37" s="9"/>
      <c r="L37" s="9"/>
      <c r="M37" s="9"/>
      <c r="N37" s="9"/>
      <c r="O37" s="9"/>
      <c r="P37" s="9"/>
      <c r="Q37" s="9"/>
      <c r="R37" s="9"/>
      <c r="S37" s="9"/>
      <c r="T37" s="9"/>
      <c r="U37" s="9"/>
      <c r="V37" s="9"/>
      <c r="W37" s="9"/>
      <c r="X37" s="9"/>
      <c r="Y37" s="9"/>
      <c r="Z37" s="9"/>
    </row>
    <row r="38" customFormat="false" ht="12.75" hidden="false" customHeight="true" outlineLevel="0" collapsed="false">
      <c r="A38" s="135" t="s">
        <v>207</v>
      </c>
      <c r="B38" s="135"/>
      <c r="C38" s="135"/>
      <c r="D38" s="136" t="n">
        <f aca="false">SUM(D32:D37)</f>
        <v>2374.524</v>
      </c>
      <c r="E38" s="9"/>
      <c r="F38" s="9"/>
      <c r="G38" s="9"/>
      <c r="H38" s="9"/>
      <c r="I38" s="9"/>
      <c r="J38" s="9"/>
      <c r="K38" s="9"/>
      <c r="L38" s="9"/>
      <c r="M38" s="9"/>
      <c r="N38" s="9"/>
      <c r="O38" s="9"/>
      <c r="P38" s="9"/>
      <c r="Q38" s="9"/>
      <c r="R38" s="9"/>
      <c r="S38" s="9"/>
      <c r="T38" s="9"/>
      <c r="U38" s="9"/>
      <c r="V38" s="9"/>
      <c r="W38" s="9"/>
      <c r="X38" s="9"/>
      <c r="Y38" s="9"/>
      <c r="Z38" s="9"/>
    </row>
    <row r="39" customFormat="false" ht="12.75" hidden="false" customHeight="true" outlineLevel="0" collapsed="false">
      <c r="A39" s="13"/>
      <c r="B39" s="13"/>
      <c r="C39" s="13"/>
      <c r="D39" s="13"/>
      <c r="E39" s="9"/>
      <c r="F39" s="9"/>
      <c r="G39" s="9"/>
      <c r="H39" s="9"/>
      <c r="I39" s="9"/>
      <c r="J39" s="9"/>
      <c r="K39" s="9"/>
      <c r="L39" s="9"/>
      <c r="M39" s="9"/>
      <c r="N39" s="9"/>
      <c r="O39" s="9"/>
      <c r="P39" s="9"/>
      <c r="Q39" s="9"/>
      <c r="R39" s="9"/>
      <c r="S39" s="9"/>
      <c r="T39" s="9"/>
      <c r="U39" s="9"/>
      <c r="V39" s="9"/>
      <c r="W39" s="9"/>
      <c r="X39" s="9"/>
      <c r="Y39" s="9"/>
      <c r="Z39" s="9"/>
    </row>
    <row r="40" customFormat="false" ht="12.75" hidden="false" customHeight="true" outlineLevel="0" collapsed="false">
      <c r="A40" s="9"/>
      <c r="B40" s="58" t="s">
        <v>208</v>
      </c>
      <c r="C40" s="13"/>
      <c r="D40" s="13"/>
      <c r="E40" s="9"/>
      <c r="F40" s="9"/>
      <c r="G40" s="9"/>
      <c r="H40" s="9"/>
      <c r="I40" s="9"/>
      <c r="J40" s="9"/>
      <c r="K40" s="9"/>
      <c r="L40" s="9"/>
      <c r="M40" s="9"/>
      <c r="N40" s="9"/>
      <c r="O40" s="9"/>
      <c r="P40" s="9"/>
      <c r="Q40" s="9"/>
      <c r="R40" s="9"/>
      <c r="S40" s="9"/>
      <c r="T40" s="9"/>
      <c r="U40" s="9"/>
      <c r="V40" s="9"/>
      <c r="W40" s="9"/>
      <c r="X40" s="9"/>
      <c r="Y40" s="9"/>
      <c r="Z40" s="9"/>
    </row>
    <row r="41" customFormat="false" ht="12.75" hidden="false" customHeight="true" outlineLevel="0" collapsed="false">
      <c r="A41" s="122"/>
      <c r="B41" s="13"/>
      <c r="C41" s="13"/>
      <c r="D41" s="13"/>
      <c r="E41" s="9"/>
      <c r="F41" s="9"/>
      <c r="G41" s="9"/>
      <c r="H41" s="9"/>
      <c r="I41" s="9"/>
      <c r="J41" s="9"/>
      <c r="K41" s="9"/>
      <c r="L41" s="9"/>
      <c r="M41" s="9"/>
      <c r="N41" s="9"/>
      <c r="O41" s="9"/>
      <c r="P41" s="9"/>
      <c r="Q41" s="9"/>
      <c r="R41" s="9"/>
      <c r="S41" s="9"/>
      <c r="T41" s="9"/>
      <c r="U41" s="9"/>
      <c r="V41" s="9"/>
      <c r="W41" s="9"/>
      <c r="X41" s="9"/>
      <c r="Y41" s="9"/>
      <c r="Z41" s="9"/>
    </row>
    <row r="42" customFormat="false" ht="12.75" hidden="false" customHeight="true" outlineLevel="0" collapsed="false">
      <c r="A42" s="135" t="s">
        <v>209</v>
      </c>
      <c r="B42" s="135"/>
      <c r="C42" s="130" t="s">
        <v>197</v>
      </c>
      <c r="D42" s="137" t="s">
        <v>198</v>
      </c>
      <c r="E42" s="9"/>
      <c r="F42" s="9"/>
      <c r="G42" s="9"/>
      <c r="H42" s="9"/>
      <c r="I42" s="9"/>
      <c r="J42" s="9"/>
      <c r="K42" s="9"/>
      <c r="L42" s="9"/>
      <c r="M42" s="9"/>
      <c r="N42" s="9"/>
      <c r="O42" s="9"/>
      <c r="P42" s="9"/>
      <c r="Q42" s="9"/>
      <c r="R42" s="9"/>
      <c r="S42" s="9"/>
      <c r="T42" s="9"/>
      <c r="U42" s="9"/>
      <c r="V42" s="9"/>
      <c r="W42" s="9"/>
      <c r="X42" s="9"/>
      <c r="Y42" s="9"/>
      <c r="Z42" s="9"/>
    </row>
    <row r="43" customFormat="false" ht="12.75" hidden="false" customHeight="true" outlineLevel="0" collapsed="false">
      <c r="A43" s="109" t="s">
        <v>172</v>
      </c>
      <c r="B43" s="110" t="s">
        <v>210</v>
      </c>
      <c r="C43" s="138" t="n">
        <v>0.0833</v>
      </c>
      <c r="D43" s="139" t="n">
        <f aca="false">C43*$D$38</f>
        <v>197.7978492</v>
      </c>
      <c r="E43" s="9"/>
      <c r="F43" s="9"/>
      <c r="G43" s="9"/>
      <c r="H43" s="9"/>
      <c r="I43" s="9"/>
      <c r="J43" s="9"/>
      <c r="K43" s="9"/>
      <c r="L43" s="9"/>
      <c r="M43" s="9"/>
      <c r="N43" s="9"/>
      <c r="O43" s="9"/>
      <c r="P43" s="9"/>
      <c r="Q43" s="9"/>
      <c r="R43" s="9"/>
      <c r="S43" s="9"/>
      <c r="T43" s="9"/>
      <c r="U43" s="9"/>
      <c r="V43" s="9"/>
      <c r="W43" s="9"/>
      <c r="X43" s="9"/>
      <c r="Y43" s="9"/>
      <c r="Z43" s="9"/>
    </row>
    <row r="44" customFormat="false" ht="12.75" hidden="false" customHeight="true" outlineLevel="0" collapsed="false">
      <c r="A44" s="140" t="s">
        <v>174</v>
      </c>
      <c r="B44" s="134" t="s">
        <v>211</v>
      </c>
      <c r="C44" s="141" t="n">
        <v>0.1111</v>
      </c>
      <c r="D44" s="142" t="n">
        <f aca="false">C44*$D$38</f>
        <v>263.8096164</v>
      </c>
      <c r="E44" s="9"/>
      <c r="F44" s="9"/>
      <c r="G44" s="9"/>
      <c r="H44" s="9"/>
      <c r="I44" s="9"/>
      <c r="J44" s="9"/>
      <c r="K44" s="9"/>
      <c r="L44" s="9"/>
      <c r="M44" s="9"/>
      <c r="N44" s="9"/>
      <c r="O44" s="9"/>
      <c r="P44" s="9"/>
      <c r="Q44" s="9"/>
      <c r="R44" s="9"/>
      <c r="S44" s="9"/>
      <c r="T44" s="9"/>
      <c r="U44" s="9"/>
      <c r="V44" s="9"/>
      <c r="W44" s="9"/>
      <c r="X44" s="9"/>
      <c r="Y44" s="9"/>
      <c r="Z44" s="9"/>
    </row>
    <row r="45" customFormat="false" ht="12.75" hidden="false" customHeight="true" outlineLevel="0" collapsed="false">
      <c r="A45" s="135" t="s">
        <v>28</v>
      </c>
      <c r="B45" s="135"/>
      <c r="C45" s="143" t="n">
        <f aca="false">C43+C44</f>
        <v>0.1944</v>
      </c>
      <c r="D45" s="144" t="n">
        <f aca="false">ROUND(SUM(D43:D44),2)</f>
        <v>461.61</v>
      </c>
      <c r="E45" s="9"/>
      <c r="F45" s="9"/>
      <c r="G45" s="9"/>
      <c r="H45" s="9"/>
      <c r="I45" s="9"/>
      <c r="J45" s="9"/>
      <c r="K45" s="9"/>
      <c r="L45" s="9"/>
      <c r="M45" s="9"/>
      <c r="N45" s="9"/>
      <c r="O45" s="9"/>
      <c r="P45" s="9"/>
      <c r="Q45" s="9"/>
      <c r="R45" s="9"/>
      <c r="S45" s="9"/>
      <c r="T45" s="9"/>
      <c r="U45" s="9"/>
      <c r="V45" s="9"/>
      <c r="W45" s="9"/>
      <c r="X45" s="9"/>
      <c r="Y45" s="9"/>
      <c r="Z45" s="9"/>
    </row>
    <row r="46" customFormat="false" ht="12.75" hidden="false" customHeight="true" outlineLevel="0" collapsed="false">
      <c r="A46" s="122"/>
      <c r="B46" s="13"/>
      <c r="C46" s="13"/>
      <c r="D46" s="13"/>
      <c r="E46" s="9"/>
      <c r="F46" s="9"/>
      <c r="G46" s="9"/>
      <c r="H46" s="9"/>
      <c r="I46" s="9"/>
      <c r="J46" s="9"/>
      <c r="K46" s="9"/>
      <c r="L46" s="9"/>
      <c r="M46" s="9"/>
      <c r="N46" s="9"/>
      <c r="O46" s="9"/>
      <c r="P46" s="9"/>
      <c r="Q46" s="9"/>
      <c r="R46" s="9"/>
      <c r="S46" s="9"/>
      <c r="T46" s="9"/>
      <c r="U46" s="9"/>
      <c r="V46" s="9"/>
      <c r="W46" s="9"/>
      <c r="X46" s="9"/>
      <c r="Y46" s="9"/>
      <c r="Z46" s="9"/>
    </row>
    <row r="47" customFormat="false" ht="12.75" hidden="false" customHeight="true" outlineLevel="0" collapsed="false">
      <c r="A47" s="122"/>
      <c r="B47" s="13"/>
      <c r="C47" s="13"/>
      <c r="D47" s="13"/>
      <c r="E47" s="9"/>
      <c r="F47" s="9"/>
      <c r="G47" s="9"/>
      <c r="H47" s="9"/>
      <c r="I47" s="9"/>
      <c r="J47" s="9"/>
      <c r="K47" s="9"/>
      <c r="L47" s="9"/>
      <c r="M47" s="9"/>
      <c r="N47" s="9"/>
      <c r="O47" s="9"/>
      <c r="P47" s="9"/>
      <c r="Q47" s="9"/>
      <c r="R47" s="9"/>
      <c r="S47" s="9"/>
      <c r="T47" s="9"/>
      <c r="U47" s="9"/>
      <c r="V47" s="9"/>
      <c r="W47" s="9"/>
      <c r="X47" s="9"/>
      <c r="Y47" s="9"/>
      <c r="Z47" s="9"/>
    </row>
    <row r="48" customFormat="false" ht="12.75" hidden="false" customHeight="true" outlineLevel="0" collapsed="false">
      <c r="A48" s="135" t="s">
        <v>212</v>
      </c>
      <c r="B48" s="135"/>
      <c r="C48" s="130" t="s">
        <v>197</v>
      </c>
      <c r="D48" s="130" t="s">
        <v>198</v>
      </c>
      <c r="E48" s="9"/>
      <c r="F48" s="9"/>
      <c r="G48" s="9"/>
      <c r="H48" s="9"/>
      <c r="I48" s="9"/>
      <c r="J48" s="9"/>
      <c r="K48" s="9"/>
      <c r="L48" s="9"/>
      <c r="M48" s="9"/>
      <c r="N48" s="9"/>
      <c r="O48" s="9"/>
      <c r="P48" s="9"/>
      <c r="Q48" s="9"/>
      <c r="R48" s="9"/>
      <c r="S48" s="9"/>
      <c r="T48" s="9"/>
      <c r="U48" s="9"/>
      <c r="V48" s="9"/>
      <c r="W48" s="9"/>
      <c r="X48" s="9"/>
      <c r="Y48" s="9"/>
      <c r="Z48" s="9"/>
    </row>
    <row r="49" customFormat="false" ht="12.75" hidden="false" customHeight="true" outlineLevel="0" collapsed="false">
      <c r="A49" s="109" t="s">
        <v>172</v>
      </c>
      <c r="B49" s="110" t="s">
        <v>213</v>
      </c>
      <c r="C49" s="138" t="n">
        <v>0.2</v>
      </c>
      <c r="D49" s="139" t="n">
        <f aca="false">SUM($D$38,$D$45,$D$95)*C49</f>
        <v>574.92025776</v>
      </c>
      <c r="E49" s="9"/>
      <c r="F49" s="9"/>
      <c r="G49" s="9"/>
      <c r="H49" s="9"/>
      <c r="I49" s="9"/>
      <c r="J49" s="9"/>
      <c r="K49" s="9"/>
      <c r="L49" s="9"/>
      <c r="M49" s="9"/>
      <c r="N49" s="9"/>
      <c r="O49" s="9"/>
      <c r="P49" s="9"/>
      <c r="Q49" s="9"/>
      <c r="R49" s="9"/>
      <c r="S49" s="9"/>
      <c r="T49" s="9"/>
      <c r="U49" s="9"/>
      <c r="V49" s="9"/>
      <c r="W49" s="9"/>
      <c r="X49" s="9"/>
      <c r="Y49" s="9"/>
      <c r="Z49" s="9"/>
    </row>
    <row r="50" customFormat="false" ht="12.75" hidden="false" customHeight="true" outlineLevel="0" collapsed="false">
      <c r="A50" s="112" t="s">
        <v>174</v>
      </c>
      <c r="B50" s="113" t="s">
        <v>214</v>
      </c>
      <c r="C50" s="145" t="n">
        <v>0.015</v>
      </c>
      <c r="D50" s="139" t="n">
        <f aca="false">SUM($D$38,$D$45,$D$95)*C50</f>
        <v>43.119019332</v>
      </c>
      <c r="E50" s="9"/>
      <c r="F50" s="9"/>
      <c r="G50" s="9"/>
      <c r="H50" s="9"/>
      <c r="I50" s="9"/>
      <c r="J50" s="9"/>
      <c r="K50" s="9"/>
      <c r="L50" s="9"/>
      <c r="M50" s="9"/>
      <c r="N50" s="9"/>
      <c r="O50" s="9"/>
      <c r="P50" s="9"/>
      <c r="Q50" s="9"/>
      <c r="R50" s="9"/>
      <c r="S50" s="9"/>
      <c r="T50" s="9"/>
      <c r="U50" s="9"/>
      <c r="V50" s="9"/>
      <c r="W50" s="9"/>
      <c r="X50" s="9"/>
      <c r="Y50" s="9"/>
      <c r="Z50" s="9"/>
    </row>
    <row r="51" customFormat="false" ht="12.75" hidden="false" customHeight="true" outlineLevel="0" collapsed="false">
      <c r="A51" s="112" t="s">
        <v>177</v>
      </c>
      <c r="B51" s="113" t="s">
        <v>215</v>
      </c>
      <c r="C51" s="145" t="n">
        <v>0.01</v>
      </c>
      <c r="D51" s="139" t="n">
        <f aca="false">SUM($D$38,$D$45,$D$95)*C51</f>
        <v>28.746012888</v>
      </c>
      <c r="E51" s="9"/>
      <c r="F51" s="9"/>
      <c r="G51" s="9"/>
      <c r="H51" s="9"/>
      <c r="I51" s="9"/>
      <c r="J51" s="9"/>
      <c r="K51" s="9"/>
      <c r="L51" s="9"/>
      <c r="M51" s="9"/>
      <c r="N51" s="9"/>
      <c r="O51" s="9"/>
      <c r="P51" s="9"/>
      <c r="Q51" s="9"/>
      <c r="R51" s="9"/>
      <c r="S51" s="9"/>
      <c r="T51" s="9"/>
      <c r="U51" s="9"/>
      <c r="V51" s="9"/>
      <c r="W51" s="9"/>
      <c r="X51" s="9"/>
      <c r="Y51" s="9"/>
      <c r="Z51" s="9"/>
    </row>
    <row r="52" customFormat="false" ht="12.75" hidden="false" customHeight="true" outlineLevel="0" collapsed="false">
      <c r="A52" s="112" t="s">
        <v>180</v>
      </c>
      <c r="B52" s="113" t="s">
        <v>216</v>
      </c>
      <c r="C52" s="145" t="n">
        <v>0.002</v>
      </c>
      <c r="D52" s="139" t="n">
        <f aca="false">SUM($D$38,$D$45,$D$95)*C52</f>
        <v>5.7492025776</v>
      </c>
      <c r="E52" s="9"/>
      <c r="F52" s="9"/>
      <c r="G52" s="9"/>
      <c r="H52" s="9"/>
      <c r="I52" s="9"/>
      <c r="J52" s="9"/>
      <c r="K52" s="9"/>
      <c r="L52" s="9"/>
      <c r="M52" s="9"/>
      <c r="N52" s="9"/>
      <c r="O52" s="9"/>
      <c r="P52" s="9"/>
      <c r="Q52" s="9"/>
      <c r="R52" s="9"/>
      <c r="S52" s="9"/>
      <c r="T52" s="9"/>
      <c r="U52" s="9"/>
      <c r="V52" s="9"/>
      <c r="W52" s="9"/>
      <c r="X52" s="9"/>
      <c r="Y52" s="9"/>
      <c r="Z52" s="9"/>
    </row>
    <row r="53" customFormat="false" ht="12.75" hidden="false" customHeight="true" outlineLevel="0" collapsed="false">
      <c r="A53" s="112" t="s">
        <v>203</v>
      </c>
      <c r="B53" s="113" t="s">
        <v>217</v>
      </c>
      <c r="C53" s="145" t="n">
        <v>0.025</v>
      </c>
      <c r="D53" s="139" t="n">
        <f aca="false">SUM($D$38,$D$45,$D$95)*C53</f>
        <v>71.86503222</v>
      </c>
      <c r="E53" s="9"/>
      <c r="F53" s="9"/>
      <c r="G53" s="9"/>
      <c r="H53" s="9"/>
      <c r="I53" s="9"/>
      <c r="J53" s="9"/>
      <c r="K53" s="9"/>
      <c r="L53" s="9"/>
      <c r="M53" s="9"/>
      <c r="N53" s="9"/>
      <c r="O53" s="9"/>
      <c r="P53" s="9"/>
      <c r="Q53" s="9"/>
      <c r="R53" s="9"/>
      <c r="S53" s="9"/>
      <c r="T53" s="9"/>
      <c r="U53" s="9"/>
      <c r="V53" s="9"/>
      <c r="W53" s="9"/>
      <c r="X53" s="9"/>
      <c r="Y53" s="9"/>
      <c r="Z53" s="9"/>
    </row>
    <row r="54" customFormat="false" ht="12.75" hidden="false" customHeight="true" outlineLevel="0" collapsed="false">
      <c r="A54" s="112" t="s">
        <v>205</v>
      </c>
      <c r="B54" s="113" t="s">
        <v>218</v>
      </c>
      <c r="C54" s="145" t="n">
        <v>0.08</v>
      </c>
      <c r="D54" s="139" t="n">
        <f aca="false">SUM($D$38,$D$45,$D$95)*C54</f>
        <v>229.968103104</v>
      </c>
      <c r="E54" s="9"/>
      <c r="F54" s="9"/>
      <c r="G54" s="9"/>
      <c r="H54" s="9"/>
      <c r="I54" s="9"/>
      <c r="J54" s="9"/>
      <c r="K54" s="9"/>
      <c r="L54" s="9"/>
      <c r="M54" s="9"/>
      <c r="N54" s="9"/>
      <c r="O54" s="9"/>
      <c r="P54" s="9"/>
      <c r="Q54" s="9"/>
      <c r="R54" s="9"/>
      <c r="S54" s="9"/>
      <c r="T54" s="9"/>
      <c r="U54" s="9"/>
      <c r="V54" s="9"/>
      <c r="W54" s="9"/>
      <c r="X54" s="9"/>
      <c r="Y54" s="9"/>
      <c r="Z54" s="9"/>
    </row>
    <row r="55" customFormat="false" ht="12.75" hidden="false" customHeight="true" outlineLevel="0" collapsed="false">
      <c r="A55" s="112" t="s">
        <v>219</v>
      </c>
      <c r="B55" s="113" t="s">
        <v>220</v>
      </c>
      <c r="C55" s="146" t="n">
        <v>0.03</v>
      </c>
      <c r="D55" s="139" t="n">
        <f aca="false">SUM($D$38,$D$45,$D$95)*C55</f>
        <v>86.238038664</v>
      </c>
      <c r="E55" s="9"/>
      <c r="F55" s="9"/>
      <c r="G55" s="9"/>
      <c r="H55" s="9"/>
      <c r="I55" s="9"/>
      <c r="J55" s="9"/>
      <c r="K55" s="9"/>
      <c r="L55" s="9"/>
      <c r="M55" s="9"/>
      <c r="N55" s="9"/>
      <c r="O55" s="9"/>
      <c r="P55" s="9"/>
      <c r="Q55" s="9"/>
      <c r="R55" s="9"/>
      <c r="S55" s="9"/>
      <c r="T55" s="9"/>
      <c r="U55" s="9"/>
      <c r="V55" s="9"/>
      <c r="W55" s="9"/>
      <c r="X55" s="9"/>
      <c r="Y55" s="9"/>
      <c r="Z55" s="9"/>
    </row>
    <row r="56" customFormat="false" ht="12.75" hidden="false" customHeight="true" outlineLevel="0" collapsed="false">
      <c r="A56" s="140" t="s">
        <v>221</v>
      </c>
      <c r="B56" s="134" t="s">
        <v>222</v>
      </c>
      <c r="C56" s="147" t="n">
        <v>0.006</v>
      </c>
      <c r="D56" s="139" t="n">
        <f aca="false">SUM($D$38,$D$45,$D$95)*C56</f>
        <v>17.2476077328</v>
      </c>
      <c r="E56" s="9"/>
      <c r="F56" s="9"/>
      <c r="G56" s="9"/>
      <c r="H56" s="9"/>
      <c r="I56" s="9"/>
      <c r="J56" s="9"/>
      <c r="K56" s="9"/>
      <c r="L56" s="9"/>
      <c r="M56" s="9"/>
      <c r="N56" s="9"/>
      <c r="O56" s="9"/>
      <c r="P56" s="9"/>
      <c r="Q56" s="9"/>
      <c r="R56" s="9"/>
      <c r="S56" s="9"/>
      <c r="T56" s="9"/>
      <c r="U56" s="9"/>
      <c r="V56" s="9"/>
      <c r="W56" s="9"/>
      <c r="X56" s="9"/>
      <c r="Y56" s="9"/>
      <c r="Z56" s="9"/>
    </row>
    <row r="57" customFormat="false" ht="12.75" hidden="false" customHeight="true" outlineLevel="0" collapsed="false">
      <c r="A57" s="135" t="s">
        <v>28</v>
      </c>
      <c r="B57" s="135"/>
      <c r="C57" s="148" t="n">
        <f aca="false">SUM(C49:C56)</f>
        <v>0.368</v>
      </c>
      <c r="D57" s="149" t="n">
        <f aca="false">ROUND(SUM(D49:D56),2)</f>
        <v>1057.85</v>
      </c>
      <c r="E57" s="9"/>
      <c r="F57" s="9"/>
      <c r="G57" s="9"/>
      <c r="H57" s="9"/>
      <c r="I57" s="9"/>
      <c r="J57" s="9"/>
      <c r="K57" s="9"/>
      <c r="L57" s="9"/>
      <c r="M57" s="9"/>
      <c r="N57" s="9"/>
      <c r="O57" s="9"/>
      <c r="P57" s="9"/>
      <c r="Q57" s="9"/>
      <c r="R57" s="9"/>
      <c r="S57" s="9"/>
      <c r="T57" s="9"/>
      <c r="U57" s="9"/>
      <c r="V57" s="9"/>
      <c r="W57" s="9"/>
      <c r="X57" s="9"/>
      <c r="Y57" s="9"/>
      <c r="Z57" s="9"/>
    </row>
    <row r="58" customFormat="false" ht="12.75" hidden="false" customHeight="true" outlineLevel="0" collapsed="false">
      <c r="A58" s="150" t="s">
        <v>223</v>
      </c>
      <c r="B58" s="150"/>
      <c r="C58" s="150"/>
      <c r="D58" s="150"/>
      <c r="E58" s="9"/>
      <c r="F58" s="9"/>
      <c r="G58" s="9"/>
      <c r="H58" s="9"/>
      <c r="I58" s="9"/>
      <c r="J58" s="9"/>
      <c r="K58" s="9"/>
      <c r="L58" s="9"/>
      <c r="M58" s="9"/>
      <c r="N58" s="9"/>
      <c r="O58" s="9"/>
      <c r="P58" s="9"/>
      <c r="Q58" s="9"/>
      <c r="R58" s="9"/>
      <c r="S58" s="9"/>
      <c r="T58" s="9"/>
      <c r="U58" s="9"/>
      <c r="V58" s="9"/>
      <c r="W58" s="9"/>
      <c r="X58" s="9"/>
      <c r="Y58" s="9"/>
      <c r="Z58" s="9"/>
    </row>
    <row r="59" customFormat="false" ht="12.75" hidden="false" customHeight="true" outlineLevel="0" collapsed="false">
      <c r="A59" s="151" t="s">
        <v>224</v>
      </c>
      <c r="B59" s="151"/>
      <c r="C59" s="151"/>
      <c r="D59" s="151"/>
      <c r="E59" s="9"/>
      <c r="F59" s="9"/>
      <c r="G59" s="9"/>
      <c r="H59" s="9"/>
      <c r="I59" s="9"/>
      <c r="J59" s="9"/>
      <c r="K59" s="9"/>
      <c r="L59" s="9"/>
      <c r="M59" s="9"/>
      <c r="N59" s="9"/>
      <c r="O59" s="9"/>
      <c r="P59" s="9"/>
      <c r="Q59" s="9"/>
      <c r="R59" s="9"/>
      <c r="S59" s="9"/>
      <c r="T59" s="9"/>
      <c r="U59" s="9"/>
      <c r="V59" s="9"/>
      <c r="W59" s="9"/>
      <c r="X59" s="9"/>
      <c r="Y59" s="9"/>
      <c r="Z59" s="9"/>
    </row>
    <row r="60" customFormat="false" ht="12.75" hidden="false" customHeight="true" outlineLevel="0" collapsed="false">
      <c r="A60" s="152" t="s">
        <v>225</v>
      </c>
      <c r="B60" s="152"/>
      <c r="C60" s="152"/>
      <c r="D60" s="152"/>
      <c r="E60" s="9"/>
      <c r="F60" s="9"/>
      <c r="G60" s="9"/>
      <c r="H60" s="9"/>
      <c r="I60" s="9"/>
      <c r="J60" s="9"/>
      <c r="K60" s="9"/>
      <c r="L60" s="9"/>
      <c r="M60" s="9"/>
      <c r="N60" s="9"/>
      <c r="O60" s="9"/>
      <c r="P60" s="9"/>
      <c r="Q60" s="9"/>
      <c r="R60" s="9"/>
      <c r="S60" s="9"/>
      <c r="T60" s="9"/>
      <c r="U60" s="9"/>
      <c r="V60" s="9"/>
      <c r="W60" s="9"/>
      <c r="X60" s="9"/>
      <c r="Y60" s="9"/>
      <c r="Z60" s="9"/>
    </row>
    <row r="61" customFormat="false" ht="12.75" hidden="false" customHeight="true" outlineLevel="0" collapsed="false">
      <c r="A61" s="122"/>
      <c r="B61" s="13"/>
      <c r="C61" s="13"/>
      <c r="D61" s="13"/>
      <c r="E61" s="9"/>
      <c r="F61" s="9"/>
      <c r="G61" s="9"/>
      <c r="H61" s="9"/>
      <c r="I61" s="9"/>
      <c r="J61" s="9"/>
      <c r="K61" s="9"/>
      <c r="L61" s="9"/>
      <c r="M61" s="9"/>
      <c r="N61" s="9"/>
      <c r="O61" s="9"/>
      <c r="P61" s="9"/>
      <c r="Q61" s="9"/>
      <c r="R61" s="9"/>
      <c r="S61" s="9"/>
      <c r="T61" s="9"/>
      <c r="U61" s="9"/>
      <c r="V61" s="9"/>
      <c r="W61" s="9"/>
      <c r="X61" s="9"/>
      <c r="Y61" s="9"/>
      <c r="Z61" s="9"/>
    </row>
    <row r="62" customFormat="false" ht="12.75" hidden="false" customHeight="true" outlineLevel="0" collapsed="false">
      <c r="A62" s="135" t="s">
        <v>226</v>
      </c>
      <c r="B62" s="135"/>
      <c r="C62" s="137" t="s">
        <v>227</v>
      </c>
      <c r="D62" s="130" t="s">
        <v>228</v>
      </c>
      <c r="E62" s="9"/>
      <c r="F62" s="9"/>
      <c r="G62" s="9"/>
      <c r="H62" s="9"/>
      <c r="I62" s="9"/>
      <c r="J62" s="9"/>
      <c r="K62" s="9"/>
      <c r="L62" s="9"/>
      <c r="M62" s="9"/>
      <c r="N62" s="9"/>
      <c r="O62" s="9"/>
      <c r="P62" s="9"/>
      <c r="Q62" s="9"/>
      <c r="R62" s="9"/>
      <c r="S62" s="9"/>
      <c r="T62" s="9"/>
      <c r="U62" s="9"/>
      <c r="V62" s="9"/>
      <c r="W62" s="9"/>
      <c r="X62" s="9"/>
      <c r="Y62" s="9"/>
      <c r="Z62" s="9"/>
    </row>
    <row r="63" customFormat="false" ht="12.75" hidden="false" customHeight="true" outlineLevel="0" collapsed="false">
      <c r="A63" s="109" t="s">
        <v>172</v>
      </c>
      <c r="B63" s="153" t="s">
        <v>229</v>
      </c>
      <c r="C63" s="154" t="n">
        <v>6.85</v>
      </c>
      <c r="D63" s="142" t="n">
        <f aca="false">IF((22*2*C63-ROUND(D32*0.06,2))&lt;=0,0,(22*2*C63-ROUND(D32*0.06,2)))</f>
        <v>182.67</v>
      </c>
      <c r="E63" s="9"/>
      <c r="F63" s="9"/>
      <c r="G63" s="9"/>
      <c r="H63" s="9"/>
      <c r="I63" s="9"/>
      <c r="J63" s="9"/>
      <c r="K63" s="9"/>
      <c r="L63" s="9"/>
      <c r="M63" s="9"/>
      <c r="N63" s="9"/>
      <c r="O63" s="9"/>
      <c r="P63" s="9"/>
      <c r="Q63" s="9"/>
      <c r="R63" s="9"/>
      <c r="S63" s="9"/>
      <c r="T63" s="9"/>
      <c r="U63" s="9"/>
      <c r="V63" s="9"/>
      <c r="W63" s="9"/>
      <c r="X63" s="9"/>
      <c r="Y63" s="9"/>
      <c r="Z63" s="9"/>
    </row>
    <row r="64" customFormat="false" ht="12.75" hidden="false" customHeight="true" outlineLevel="0" collapsed="false">
      <c r="A64" s="112" t="s">
        <v>174</v>
      </c>
      <c r="B64" s="113" t="s">
        <v>230</v>
      </c>
      <c r="C64" s="154" t="n">
        <v>27.29</v>
      </c>
      <c r="D64" s="155" t="n">
        <f aca="false">C64*22*99%</f>
        <v>594.3762</v>
      </c>
      <c r="E64" s="9"/>
      <c r="F64" s="9"/>
      <c r="G64" s="9"/>
      <c r="H64" s="9"/>
      <c r="I64" s="9"/>
      <c r="J64" s="9"/>
      <c r="K64" s="9"/>
      <c r="L64" s="9"/>
      <c r="M64" s="9"/>
      <c r="N64" s="9"/>
      <c r="O64" s="9"/>
      <c r="P64" s="9"/>
      <c r="Q64" s="9"/>
      <c r="R64" s="9"/>
      <c r="S64" s="9"/>
      <c r="T64" s="9"/>
      <c r="U64" s="9"/>
      <c r="V64" s="9"/>
      <c r="W64" s="9"/>
      <c r="X64" s="9"/>
      <c r="Y64" s="9"/>
      <c r="Z64" s="9"/>
    </row>
    <row r="65" customFormat="false" ht="12.75" hidden="false" customHeight="true" outlineLevel="0" collapsed="false">
      <c r="A65" s="112" t="s">
        <v>177</v>
      </c>
      <c r="B65" s="113" t="s">
        <v>231</v>
      </c>
      <c r="C65" s="154" t="n">
        <v>0</v>
      </c>
      <c r="D65" s="155" t="n">
        <v>0</v>
      </c>
      <c r="E65" s="9"/>
      <c r="F65" s="9"/>
      <c r="G65" s="9"/>
      <c r="H65" s="9"/>
      <c r="I65" s="9"/>
      <c r="J65" s="9"/>
      <c r="K65" s="9"/>
      <c r="L65" s="9"/>
      <c r="M65" s="9"/>
      <c r="N65" s="9"/>
      <c r="O65" s="9"/>
      <c r="P65" s="9"/>
      <c r="Q65" s="9"/>
      <c r="R65" s="9"/>
      <c r="S65" s="9"/>
      <c r="T65" s="9"/>
      <c r="U65" s="9"/>
      <c r="V65" s="9"/>
      <c r="W65" s="9"/>
      <c r="X65" s="9"/>
      <c r="Y65" s="9"/>
      <c r="Z65" s="9"/>
    </row>
    <row r="66" customFormat="false" ht="12.75" hidden="false" customHeight="true" outlineLevel="0" collapsed="false">
      <c r="A66" s="112" t="s">
        <v>180</v>
      </c>
      <c r="B66" s="113" t="s">
        <v>232</v>
      </c>
      <c r="C66" s="154" t="n">
        <v>11</v>
      </c>
      <c r="D66" s="155" t="n">
        <f aca="false">C66</f>
        <v>11</v>
      </c>
      <c r="E66" s="9"/>
      <c r="F66" s="9"/>
      <c r="G66" s="9"/>
      <c r="H66" s="9"/>
      <c r="I66" s="9"/>
      <c r="J66" s="9"/>
      <c r="K66" s="9"/>
      <c r="L66" s="9"/>
      <c r="M66" s="9"/>
      <c r="N66" s="9"/>
      <c r="O66" s="9"/>
      <c r="P66" s="9"/>
      <c r="Q66" s="9"/>
      <c r="R66" s="9"/>
      <c r="S66" s="9"/>
      <c r="T66" s="9"/>
      <c r="U66" s="9"/>
      <c r="V66" s="9"/>
      <c r="W66" s="9"/>
      <c r="X66" s="9"/>
      <c r="Y66" s="9"/>
      <c r="Z66" s="9"/>
    </row>
    <row r="67" customFormat="false" ht="12.75" hidden="false" customHeight="true" outlineLevel="0" collapsed="false">
      <c r="A67" s="112" t="s">
        <v>203</v>
      </c>
      <c r="B67" s="113" t="s">
        <v>233</v>
      </c>
      <c r="C67" s="154" t="n">
        <v>0</v>
      </c>
      <c r="D67" s="155" t="n">
        <v>0</v>
      </c>
      <c r="E67" s="9"/>
      <c r="F67" s="9"/>
      <c r="G67" s="9"/>
      <c r="H67" s="9"/>
      <c r="I67" s="9"/>
      <c r="J67" s="9"/>
      <c r="K67" s="9"/>
      <c r="L67" s="9"/>
      <c r="M67" s="9"/>
      <c r="N67" s="9"/>
      <c r="O67" s="9"/>
      <c r="P67" s="9"/>
      <c r="Q67" s="9"/>
      <c r="R67" s="9"/>
      <c r="S67" s="9"/>
      <c r="T67" s="9"/>
      <c r="U67" s="9"/>
      <c r="V67" s="9"/>
      <c r="W67" s="9"/>
      <c r="X67" s="9"/>
      <c r="Y67" s="9"/>
      <c r="Z67" s="9"/>
    </row>
    <row r="68" customFormat="false" ht="12.75" hidden="false" customHeight="true" outlineLevel="0" collapsed="false">
      <c r="A68" s="112" t="s">
        <v>205</v>
      </c>
      <c r="B68" s="156" t="s">
        <v>234</v>
      </c>
      <c r="C68" s="154" t="n">
        <v>7</v>
      </c>
      <c r="D68" s="155" t="n">
        <f aca="false">D38*C68%</f>
        <v>166.21668</v>
      </c>
      <c r="E68" s="9"/>
      <c r="F68" s="9"/>
      <c r="G68" s="9"/>
      <c r="H68" s="9"/>
      <c r="I68" s="9"/>
      <c r="J68" s="9"/>
      <c r="K68" s="9"/>
      <c r="L68" s="9"/>
      <c r="M68" s="9"/>
      <c r="N68" s="9"/>
      <c r="O68" s="9"/>
      <c r="P68" s="9"/>
      <c r="Q68" s="9"/>
      <c r="R68" s="9"/>
      <c r="S68" s="9"/>
      <c r="T68" s="9"/>
      <c r="U68" s="9"/>
      <c r="V68" s="9"/>
      <c r="W68" s="9"/>
      <c r="X68" s="9"/>
      <c r="Y68" s="9"/>
      <c r="Z68" s="9"/>
    </row>
    <row r="69" customFormat="false" ht="12.75" hidden="false" customHeight="true" outlineLevel="0" collapsed="false">
      <c r="A69" s="140" t="s">
        <v>221</v>
      </c>
      <c r="B69" s="156" t="s">
        <v>235</v>
      </c>
      <c r="C69" s="154" t="n">
        <v>0</v>
      </c>
      <c r="D69" s="157" t="n">
        <v>0</v>
      </c>
      <c r="E69" s="9"/>
      <c r="F69" s="9"/>
      <c r="G69" s="9"/>
      <c r="H69" s="9"/>
      <c r="I69" s="9"/>
      <c r="J69" s="9"/>
      <c r="K69" s="9"/>
      <c r="L69" s="9"/>
      <c r="M69" s="9"/>
      <c r="N69" s="9"/>
      <c r="O69" s="9"/>
      <c r="P69" s="9"/>
      <c r="Q69" s="9"/>
      <c r="R69" s="9"/>
      <c r="S69" s="9"/>
      <c r="T69" s="9"/>
      <c r="U69" s="9"/>
      <c r="V69" s="9"/>
      <c r="W69" s="9"/>
      <c r="X69" s="9"/>
      <c r="Y69" s="9"/>
      <c r="Z69" s="9"/>
    </row>
    <row r="70" customFormat="false" ht="12.75" hidden="false" customHeight="true" outlineLevel="0" collapsed="false">
      <c r="A70" s="158" t="s">
        <v>28</v>
      </c>
      <c r="B70" s="158"/>
      <c r="C70" s="158"/>
      <c r="D70" s="144" t="n">
        <f aca="false">SUM(D63:D69)</f>
        <v>954.26288</v>
      </c>
      <c r="E70" s="9"/>
      <c r="F70" s="9"/>
      <c r="G70" s="9"/>
      <c r="H70" s="9"/>
      <c r="I70" s="9"/>
      <c r="J70" s="9"/>
      <c r="K70" s="9"/>
      <c r="L70" s="9"/>
      <c r="M70" s="9"/>
      <c r="N70" s="9"/>
      <c r="O70" s="9"/>
      <c r="P70" s="9"/>
      <c r="Q70" s="9"/>
      <c r="R70" s="9"/>
      <c r="S70" s="9"/>
      <c r="T70" s="9"/>
      <c r="U70" s="9"/>
      <c r="V70" s="9"/>
      <c r="W70" s="9"/>
      <c r="X70" s="9"/>
      <c r="Y70" s="9"/>
      <c r="Z70" s="9"/>
    </row>
    <row r="71" customFormat="false" ht="12.75" hidden="false" customHeight="true" outlineLevel="0" collapsed="false">
      <c r="A71" s="159"/>
      <c r="B71" s="159"/>
      <c r="C71" s="159"/>
      <c r="D71" s="160"/>
      <c r="E71" s="9"/>
      <c r="F71" s="9"/>
      <c r="G71" s="9"/>
      <c r="H71" s="9"/>
      <c r="I71" s="9"/>
      <c r="J71" s="9"/>
      <c r="K71" s="9"/>
      <c r="L71" s="9"/>
      <c r="M71" s="9"/>
      <c r="N71" s="9"/>
      <c r="O71" s="9"/>
      <c r="P71" s="9"/>
      <c r="Q71" s="9"/>
      <c r="R71" s="9"/>
      <c r="S71" s="9"/>
      <c r="T71" s="9"/>
      <c r="U71" s="9"/>
      <c r="V71" s="9"/>
      <c r="W71" s="9"/>
      <c r="X71" s="9"/>
      <c r="Y71" s="9"/>
      <c r="Z71" s="9"/>
    </row>
    <row r="72" customFormat="false" ht="12.75" hidden="false" customHeight="true" outlineLevel="0" collapsed="false">
      <c r="A72" s="122"/>
      <c r="B72" s="13"/>
      <c r="C72" s="13"/>
      <c r="D72" s="13"/>
      <c r="E72" s="9"/>
      <c r="F72" s="9"/>
      <c r="G72" s="9"/>
      <c r="H72" s="9"/>
      <c r="I72" s="9"/>
      <c r="J72" s="9"/>
      <c r="K72" s="9"/>
      <c r="L72" s="9"/>
      <c r="M72" s="9"/>
      <c r="N72" s="9"/>
      <c r="O72" s="9"/>
      <c r="P72" s="9"/>
      <c r="Q72" s="9"/>
      <c r="R72" s="9"/>
      <c r="S72" s="9"/>
      <c r="T72" s="9"/>
      <c r="U72" s="9"/>
      <c r="V72" s="9"/>
      <c r="W72" s="9"/>
      <c r="X72" s="9"/>
      <c r="Y72" s="9"/>
      <c r="Z72" s="9"/>
    </row>
    <row r="73" customFormat="false" ht="12.75" hidden="false" customHeight="true" outlineLevel="0" collapsed="false">
      <c r="A73" s="13"/>
      <c r="B73" s="161" t="s">
        <v>236</v>
      </c>
      <c r="C73" s="13"/>
      <c r="D73" s="13"/>
      <c r="E73" s="9"/>
      <c r="F73" s="9"/>
      <c r="G73" s="9"/>
      <c r="H73" s="9"/>
      <c r="I73" s="9"/>
      <c r="J73" s="9"/>
      <c r="K73" s="9"/>
      <c r="L73" s="9"/>
      <c r="M73" s="9"/>
      <c r="N73" s="9"/>
      <c r="O73" s="9"/>
      <c r="P73" s="9"/>
      <c r="Q73" s="9"/>
      <c r="R73" s="9"/>
      <c r="S73" s="9"/>
      <c r="T73" s="9"/>
      <c r="U73" s="9"/>
      <c r="V73" s="9"/>
      <c r="W73" s="9"/>
      <c r="X73" s="9"/>
      <c r="Y73" s="9"/>
      <c r="Z73" s="9"/>
    </row>
    <row r="74" customFormat="false" ht="12.75" hidden="false" customHeight="true" outlineLevel="0" collapsed="false">
      <c r="A74" s="13"/>
      <c r="B74" s="13"/>
      <c r="C74" s="13"/>
      <c r="D74" s="13"/>
      <c r="E74" s="9"/>
      <c r="F74" s="9"/>
      <c r="G74" s="9"/>
      <c r="H74" s="9"/>
      <c r="I74" s="9"/>
      <c r="J74" s="9"/>
      <c r="K74" s="9"/>
      <c r="L74" s="9"/>
      <c r="M74" s="9"/>
      <c r="N74" s="9"/>
      <c r="O74" s="9"/>
      <c r="P74" s="9"/>
      <c r="Q74" s="9"/>
      <c r="R74" s="9"/>
      <c r="S74" s="9"/>
      <c r="T74" s="9"/>
      <c r="U74" s="9"/>
      <c r="V74" s="9"/>
      <c r="W74" s="9"/>
      <c r="X74" s="9"/>
      <c r="Y74" s="9"/>
      <c r="Z74" s="9"/>
    </row>
    <row r="75" customFormat="false" ht="12.75" hidden="false" customHeight="true" outlineLevel="0" collapsed="false">
      <c r="A75" s="135" t="s">
        <v>237</v>
      </c>
      <c r="B75" s="135"/>
      <c r="C75" s="130" t="s">
        <v>198</v>
      </c>
      <c r="D75" s="13"/>
      <c r="E75" s="9"/>
      <c r="F75" s="9"/>
      <c r="G75" s="9"/>
      <c r="H75" s="9"/>
      <c r="I75" s="9"/>
      <c r="J75" s="9"/>
      <c r="K75" s="9"/>
      <c r="L75" s="9"/>
      <c r="M75" s="9"/>
      <c r="N75" s="9"/>
      <c r="O75" s="9"/>
      <c r="P75" s="9"/>
      <c r="Q75" s="9"/>
      <c r="R75" s="9"/>
      <c r="S75" s="9"/>
      <c r="T75" s="9"/>
      <c r="U75" s="9"/>
      <c r="V75" s="9"/>
      <c r="W75" s="9"/>
      <c r="X75" s="9"/>
      <c r="Y75" s="9"/>
      <c r="Z75" s="9"/>
    </row>
    <row r="76" customFormat="false" ht="12.75" hidden="false" customHeight="true" outlineLevel="0" collapsed="false">
      <c r="A76" s="109" t="s">
        <v>238</v>
      </c>
      <c r="B76" s="110" t="s">
        <v>239</v>
      </c>
      <c r="C76" s="142" t="n">
        <f aca="false">D45</f>
        <v>461.61</v>
      </c>
      <c r="D76" s="13"/>
      <c r="E76" s="9"/>
      <c r="F76" s="9"/>
      <c r="G76" s="9"/>
      <c r="H76" s="9"/>
      <c r="I76" s="9"/>
      <c r="J76" s="9"/>
      <c r="K76" s="9"/>
      <c r="L76" s="9"/>
      <c r="M76" s="9"/>
      <c r="N76" s="9"/>
      <c r="O76" s="9"/>
      <c r="P76" s="9"/>
      <c r="Q76" s="9"/>
      <c r="R76" s="9"/>
      <c r="S76" s="9"/>
      <c r="T76" s="9"/>
      <c r="U76" s="9"/>
      <c r="V76" s="9"/>
      <c r="W76" s="9"/>
      <c r="X76" s="9"/>
      <c r="Y76" s="9"/>
      <c r="Z76" s="9"/>
    </row>
    <row r="77" customFormat="false" ht="12.75" hidden="false" customHeight="true" outlineLevel="0" collapsed="false">
      <c r="A77" s="112" t="s">
        <v>240</v>
      </c>
      <c r="B77" s="113" t="s">
        <v>241</v>
      </c>
      <c r="C77" s="155" t="n">
        <f aca="false">D57</f>
        <v>1057.85</v>
      </c>
      <c r="D77" s="13"/>
      <c r="E77" s="9"/>
      <c r="F77" s="9"/>
      <c r="G77" s="9"/>
      <c r="H77" s="9"/>
      <c r="I77" s="9"/>
      <c r="J77" s="9"/>
      <c r="K77" s="9"/>
      <c r="L77" s="9"/>
      <c r="M77" s="9"/>
      <c r="N77" s="9"/>
      <c r="O77" s="9"/>
      <c r="P77" s="9"/>
      <c r="Q77" s="9"/>
      <c r="R77" s="9"/>
      <c r="S77" s="9"/>
      <c r="T77" s="9"/>
      <c r="U77" s="9"/>
      <c r="V77" s="9"/>
      <c r="W77" s="9"/>
      <c r="X77" s="9"/>
      <c r="Y77" s="9"/>
      <c r="Z77" s="9"/>
    </row>
    <row r="78" customFormat="false" ht="12.75" hidden="false" customHeight="true" outlineLevel="0" collapsed="false">
      <c r="A78" s="140" t="s">
        <v>242</v>
      </c>
      <c r="B78" s="134" t="s">
        <v>243</v>
      </c>
      <c r="C78" s="162" t="n">
        <f aca="false">D70</f>
        <v>954.26288</v>
      </c>
      <c r="D78" s="13"/>
      <c r="E78" s="9"/>
      <c r="F78" s="9"/>
      <c r="G78" s="9"/>
      <c r="H78" s="9"/>
      <c r="I78" s="9"/>
      <c r="J78" s="9"/>
      <c r="K78" s="9"/>
      <c r="L78" s="9"/>
      <c r="M78" s="9"/>
      <c r="N78" s="9"/>
      <c r="O78" s="9"/>
      <c r="P78" s="9"/>
      <c r="Q78" s="9"/>
      <c r="R78" s="9"/>
      <c r="S78" s="9"/>
      <c r="T78" s="9"/>
      <c r="U78" s="9"/>
      <c r="V78" s="9"/>
      <c r="W78" s="9"/>
      <c r="X78" s="9"/>
      <c r="Y78" s="9"/>
      <c r="Z78" s="9"/>
    </row>
    <row r="79" customFormat="false" ht="12.75" hidden="false" customHeight="true" outlineLevel="0" collapsed="false">
      <c r="A79" s="135" t="s">
        <v>28</v>
      </c>
      <c r="B79" s="135"/>
      <c r="C79" s="149" t="n">
        <f aca="false">ROUND(SUM(C76:C78),2)</f>
        <v>2473.72</v>
      </c>
      <c r="D79" s="9"/>
      <c r="E79" s="9"/>
      <c r="F79" s="9"/>
      <c r="G79" s="9"/>
      <c r="H79" s="9"/>
      <c r="I79" s="9"/>
      <c r="J79" s="9"/>
      <c r="K79" s="9"/>
      <c r="L79" s="9"/>
      <c r="M79" s="9"/>
      <c r="N79" s="9"/>
      <c r="O79" s="9"/>
      <c r="P79" s="9"/>
      <c r="Q79" s="9"/>
      <c r="R79" s="9"/>
      <c r="S79" s="9"/>
      <c r="T79" s="9"/>
      <c r="U79" s="9"/>
      <c r="V79" s="9"/>
      <c r="W79" s="9"/>
      <c r="X79" s="9"/>
      <c r="Y79" s="9"/>
      <c r="Z79" s="9"/>
    </row>
    <row r="80" customFormat="false" ht="12.75" hidden="false" customHeight="true" outlineLevel="0" collapsed="false">
      <c r="A80" s="9"/>
      <c r="B80" s="9"/>
      <c r="C80" s="9"/>
      <c r="D80" s="9"/>
      <c r="E80" s="9"/>
      <c r="F80" s="9"/>
      <c r="G80" s="9"/>
      <c r="H80" s="9"/>
      <c r="I80" s="9"/>
      <c r="J80" s="9"/>
      <c r="K80" s="9"/>
      <c r="L80" s="9"/>
      <c r="M80" s="9"/>
      <c r="N80" s="9"/>
      <c r="O80" s="9"/>
      <c r="P80" s="9"/>
      <c r="Q80" s="9"/>
      <c r="R80" s="9"/>
      <c r="S80" s="9"/>
      <c r="T80" s="9"/>
      <c r="U80" s="9"/>
      <c r="V80" s="9"/>
      <c r="W80" s="9"/>
      <c r="X80" s="9"/>
      <c r="Y80" s="9"/>
      <c r="Z80" s="9"/>
    </row>
    <row r="81" customFormat="false" ht="12.75" hidden="false" customHeight="true" outlineLevel="0" collapsed="false">
      <c r="A81" s="9"/>
      <c r="B81" s="58" t="s">
        <v>244</v>
      </c>
      <c r="C81" s="9"/>
      <c r="D81" s="9"/>
      <c r="E81" s="9"/>
      <c r="F81" s="9"/>
      <c r="G81" s="9"/>
      <c r="H81" s="9"/>
      <c r="I81" s="9"/>
      <c r="J81" s="9"/>
      <c r="K81" s="9"/>
      <c r="L81" s="9"/>
      <c r="M81" s="9"/>
      <c r="N81" s="9"/>
      <c r="O81" s="9"/>
      <c r="P81" s="9"/>
      <c r="Q81" s="9"/>
      <c r="R81" s="9"/>
      <c r="S81" s="9"/>
      <c r="T81" s="9"/>
      <c r="U81" s="9"/>
      <c r="V81" s="9"/>
      <c r="W81" s="9"/>
      <c r="X81" s="9"/>
      <c r="Y81" s="9"/>
      <c r="Z81" s="9"/>
    </row>
    <row r="82" customFormat="false" ht="12.75" hidden="false" customHeight="true" outlineLevel="0" collapsed="false">
      <c r="A82" s="9"/>
      <c r="B82" s="9"/>
      <c r="C82" s="9"/>
      <c r="D82" s="163" t="n">
        <f aca="false">C90*D38</f>
        <v>0</v>
      </c>
      <c r="E82" s="9"/>
      <c r="F82" s="9"/>
      <c r="G82" s="9"/>
      <c r="H82" s="9"/>
      <c r="I82" s="9"/>
      <c r="J82" s="9"/>
      <c r="K82" s="9"/>
      <c r="L82" s="9"/>
      <c r="M82" s="9"/>
      <c r="N82" s="9"/>
      <c r="O82" s="9"/>
      <c r="P82" s="9"/>
      <c r="Q82" s="9"/>
      <c r="R82" s="9"/>
      <c r="S82" s="9"/>
      <c r="T82" s="9"/>
      <c r="U82" s="9"/>
      <c r="V82" s="9"/>
      <c r="W82" s="9"/>
      <c r="X82" s="9"/>
      <c r="Y82" s="9"/>
      <c r="Z82" s="9"/>
    </row>
    <row r="83" customFormat="false" ht="12.75" hidden="false" customHeight="true" outlineLevel="0" collapsed="false">
      <c r="A83" s="129" t="s">
        <v>244</v>
      </c>
      <c r="B83" s="129"/>
      <c r="C83" s="130" t="s">
        <v>197</v>
      </c>
      <c r="D83" s="137" t="s">
        <v>198</v>
      </c>
      <c r="E83" s="9"/>
      <c r="F83" s="9"/>
      <c r="G83" s="9"/>
      <c r="H83" s="9"/>
      <c r="I83" s="9"/>
      <c r="J83" s="9"/>
      <c r="K83" s="9"/>
      <c r="L83" s="9"/>
      <c r="M83" s="9"/>
      <c r="N83" s="9"/>
      <c r="O83" s="9"/>
      <c r="P83" s="9"/>
      <c r="Q83" s="9"/>
      <c r="R83" s="9"/>
      <c r="S83" s="9"/>
      <c r="T83" s="9"/>
      <c r="U83" s="9"/>
      <c r="V83" s="9"/>
      <c r="W83" s="9"/>
      <c r="X83" s="9"/>
      <c r="Y83" s="9"/>
      <c r="Z83" s="9"/>
    </row>
    <row r="84" customFormat="false" ht="12.75" hidden="false" customHeight="true" outlineLevel="0" collapsed="false">
      <c r="A84" s="109" t="s">
        <v>172</v>
      </c>
      <c r="B84" s="110" t="s">
        <v>245</v>
      </c>
      <c r="C84" s="131" t="n">
        <v>0.0042</v>
      </c>
      <c r="D84" s="139" t="n">
        <f aca="false">C84*($D$38+$D$45)</f>
        <v>11.9117628</v>
      </c>
      <c r="E84" s="9"/>
      <c r="F84" s="9"/>
      <c r="G84" s="9"/>
      <c r="H84" s="9"/>
      <c r="I84" s="9"/>
      <c r="J84" s="9"/>
      <c r="K84" s="9"/>
      <c r="L84" s="9"/>
      <c r="M84" s="9"/>
      <c r="N84" s="9"/>
      <c r="O84" s="9"/>
      <c r="P84" s="9"/>
      <c r="Q84" s="9"/>
      <c r="R84" s="9"/>
      <c r="S84" s="9"/>
      <c r="T84" s="9"/>
      <c r="U84" s="9"/>
      <c r="V84" s="9"/>
      <c r="W84" s="9"/>
      <c r="X84" s="9"/>
      <c r="Y84" s="9"/>
      <c r="Z84" s="9"/>
    </row>
    <row r="85" customFormat="false" ht="12.75" hidden="false" customHeight="true" outlineLevel="0" collapsed="false">
      <c r="A85" s="112" t="s">
        <v>174</v>
      </c>
      <c r="B85" s="113" t="s">
        <v>246</v>
      </c>
      <c r="C85" s="132" t="n">
        <f aca="false">($C$54*C84)</f>
        <v>0.000336</v>
      </c>
      <c r="D85" s="139" t="n">
        <f aca="false">C85*($D$38+$D$45)</f>
        <v>0.952941024</v>
      </c>
      <c r="E85" s="9"/>
      <c r="F85" s="9"/>
      <c r="G85" s="9"/>
      <c r="H85" s="9"/>
      <c r="I85" s="9"/>
      <c r="J85" s="9"/>
      <c r="K85" s="9"/>
      <c r="L85" s="9"/>
      <c r="M85" s="9"/>
      <c r="N85" s="9"/>
      <c r="O85" s="9"/>
      <c r="P85" s="9"/>
      <c r="Q85" s="9"/>
      <c r="R85" s="9"/>
      <c r="S85" s="9"/>
      <c r="T85" s="9"/>
      <c r="U85" s="9"/>
      <c r="V85" s="9"/>
      <c r="W85" s="9"/>
      <c r="X85" s="9"/>
      <c r="Y85" s="9"/>
      <c r="Z85" s="9"/>
    </row>
    <row r="86" customFormat="false" ht="12.75" hidden="false" customHeight="true" outlineLevel="0" collapsed="false">
      <c r="A86" s="112" t="s">
        <v>177</v>
      </c>
      <c r="B86" s="113" t="s">
        <v>247</v>
      </c>
      <c r="C86" s="132" t="n">
        <f aca="false">C84*8%*40%</f>
        <v>0.0001344</v>
      </c>
      <c r="D86" s="139" t="n">
        <f aca="false">C86*($D$38+$D$45)</f>
        <v>0.3811764096</v>
      </c>
      <c r="E86" s="9"/>
      <c r="F86" s="9"/>
      <c r="G86" s="9"/>
      <c r="H86" s="9"/>
      <c r="I86" s="9"/>
      <c r="J86" s="9"/>
      <c r="K86" s="9"/>
      <c r="L86" s="9"/>
      <c r="M86" s="9"/>
      <c r="N86" s="9"/>
      <c r="O86" s="9"/>
      <c r="P86" s="9"/>
      <c r="Q86" s="9"/>
      <c r="R86" s="9"/>
      <c r="S86" s="9"/>
      <c r="T86" s="9"/>
      <c r="U86" s="9"/>
      <c r="V86" s="9"/>
      <c r="W86" s="9"/>
      <c r="X86" s="9"/>
      <c r="Y86" s="9"/>
      <c r="Z86" s="9"/>
    </row>
    <row r="87" customFormat="false" ht="12.75" hidden="false" customHeight="true" outlineLevel="0" collapsed="false">
      <c r="A87" s="112" t="s">
        <v>180</v>
      </c>
      <c r="B87" s="113" t="s">
        <v>248</v>
      </c>
      <c r="C87" s="132" t="n">
        <v>0.0194</v>
      </c>
      <c r="D87" s="139" t="n">
        <f aca="false">C87*($D$38+$D$45)</f>
        <v>55.0209996</v>
      </c>
      <c r="E87" s="9"/>
      <c r="F87" s="9"/>
      <c r="G87" s="9"/>
      <c r="H87" s="9"/>
      <c r="I87" s="9"/>
      <c r="J87" s="9"/>
      <c r="K87" s="9"/>
      <c r="L87" s="9"/>
      <c r="M87" s="9"/>
      <c r="N87" s="9"/>
      <c r="O87" s="9"/>
      <c r="P87" s="9"/>
      <c r="Q87" s="9"/>
      <c r="R87" s="9"/>
      <c r="S87" s="9"/>
      <c r="T87" s="9"/>
      <c r="U87" s="9"/>
      <c r="V87" s="9"/>
      <c r="W87" s="9"/>
      <c r="X87" s="9"/>
      <c r="Y87" s="9"/>
      <c r="Z87" s="9"/>
    </row>
    <row r="88" customFormat="false" ht="12.75" hidden="false" customHeight="true" outlineLevel="0" collapsed="false">
      <c r="A88" s="112" t="s">
        <v>203</v>
      </c>
      <c r="B88" s="113" t="s">
        <v>249</v>
      </c>
      <c r="C88" s="132" t="n">
        <f aca="false">C87*C57</f>
        <v>0.0071392</v>
      </c>
      <c r="D88" s="139" t="n">
        <f aca="false">C88*($D$38+$D$45)</f>
        <v>20.2477278528</v>
      </c>
      <c r="E88" s="9"/>
      <c r="F88" s="9"/>
      <c r="G88" s="9"/>
      <c r="H88" s="9"/>
      <c r="I88" s="9"/>
      <c r="J88" s="9"/>
      <c r="K88" s="9"/>
      <c r="L88" s="9"/>
      <c r="M88" s="9"/>
      <c r="N88" s="9"/>
      <c r="O88" s="9"/>
      <c r="P88" s="9"/>
      <c r="Q88" s="9"/>
      <c r="R88" s="9"/>
      <c r="S88" s="9"/>
      <c r="T88" s="9"/>
      <c r="U88" s="9"/>
      <c r="V88" s="9"/>
      <c r="W88" s="9"/>
      <c r="X88" s="9"/>
      <c r="Y88" s="9"/>
      <c r="Z88" s="9"/>
    </row>
    <row r="89" customFormat="false" ht="12.75" hidden="false" customHeight="true" outlineLevel="0" collapsed="false">
      <c r="A89" s="140" t="s">
        <v>205</v>
      </c>
      <c r="B89" s="134" t="s">
        <v>250</v>
      </c>
      <c r="C89" s="141" t="n">
        <v>0.04</v>
      </c>
      <c r="D89" s="139" t="n">
        <f aca="false">C89*($D$38+$D$45)</f>
        <v>113.44536</v>
      </c>
      <c r="E89" s="9"/>
      <c r="F89" s="9"/>
      <c r="G89" s="9"/>
      <c r="H89" s="9"/>
      <c r="I89" s="9"/>
      <c r="J89" s="9"/>
      <c r="K89" s="9"/>
      <c r="L89" s="9"/>
      <c r="M89" s="9"/>
      <c r="N89" s="9"/>
      <c r="O89" s="9"/>
      <c r="P89" s="9"/>
      <c r="Q89" s="9"/>
      <c r="R89" s="9"/>
      <c r="S89" s="9"/>
      <c r="T89" s="9"/>
      <c r="U89" s="9"/>
      <c r="V89" s="9"/>
      <c r="W89" s="9"/>
      <c r="X89" s="9"/>
      <c r="Y89" s="9"/>
      <c r="Z89" s="9"/>
    </row>
    <row r="90" customFormat="false" ht="12.75" hidden="false" customHeight="true" outlineLevel="0" collapsed="false">
      <c r="A90" s="135" t="s">
        <v>28</v>
      </c>
      <c r="B90" s="135"/>
      <c r="C90" s="148"/>
      <c r="D90" s="166" t="n">
        <f aca="false">SUM(D84:D89)</f>
        <v>201.9599677</v>
      </c>
      <c r="E90" s="9"/>
      <c r="F90" s="9"/>
      <c r="G90" s="9"/>
      <c r="H90" s="9"/>
      <c r="I90" s="9"/>
      <c r="J90" s="9"/>
      <c r="K90" s="9"/>
      <c r="L90" s="9"/>
      <c r="M90" s="9"/>
      <c r="N90" s="9"/>
      <c r="O90" s="9"/>
      <c r="P90" s="9"/>
      <c r="Q90" s="9"/>
      <c r="R90" s="9"/>
      <c r="S90" s="9"/>
      <c r="T90" s="9"/>
      <c r="U90" s="9"/>
      <c r="V90" s="9"/>
      <c r="W90" s="9"/>
      <c r="X90" s="9"/>
      <c r="Y90" s="9"/>
      <c r="Z90" s="9"/>
    </row>
    <row r="91" customFormat="false" ht="12.75" hidden="false" customHeight="true" outlineLevel="0" collapsed="false">
      <c r="A91" s="9"/>
      <c r="B91" s="9"/>
      <c r="C91" s="9"/>
      <c r="D91" s="9"/>
      <c r="E91" s="9"/>
      <c r="F91" s="9"/>
      <c r="G91" s="9"/>
      <c r="H91" s="9"/>
      <c r="I91" s="9"/>
      <c r="J91" s="9"/>
      <c r="K91" s="9"/>
      <c r="L91" s="9"/>
      <c r="M91" s="9"/>
      <c r="N91" s="9"/>
      <c r="O91" s="9"/>
      <c r="P91" s="9"/>
      <c r="Q91" s="9"/>
      <c r="R91" s="9"/>
      <c r="S91" s="9"/>
      <c r="T91" s="9"/>
      <c r="U91" s="9"/>
      <c r="V91" s="9"/>
      <c r="W91" s="9"/>
      <c r="X91" s="9"/>
      <c r="Y91" s="9"/>
      <c r="Z91" s="9"/>
    </row>
    <row r="92" customFormat="false" ht="12.75" hidden="false" customHeight="true" outlineLevel="0" collapsed="false">
      <c r="A92" s="9"/>
      <c r="B92" s="58" t="s">
        <v>251</v>
      </c>
      <c r="C92" s="13"/>
      <c r="D92" s="13"/>
      <c r="E92" s="9"/>
      <c r="F92" s="9"/>
      <c r="G92" s="9"/>
      <c r="H92" s="9"/>
      <c r="I92" s="9"/>
      <c r="J92" s="9"/>
      <c r="K92" s="9"/>
      <c r="L92" s="9"/>
      <c r="M92" s="9"/>
      <c r="N92" s="9"/>
      <c r="O92" s="9"/>
      <c r="P92" s="9"/>
      <c r="Q92" s="9"/>
      <c r="R92" s="9"/>
      <c r="S92" s="9"/>
      <c r="T92" s="9"/>
      <c r="U92" s="9"/>
      <c r="V92" s="9"/>
      <c r="W92" s="9"/>
      <c r="X92" s="9"/>
      <c r="Y92" s="9"/>
      <c r="Z92" s="9"/>
    </row>
    <row r="93" customFormat="false" ht="12.75" hidden="false" customHeight="true" outlineLevel="0" collapsed="false">
      <c r="A93" s="122"/>
      <c r="B93" s="13"/>
      <c r="C93" s="13"/>
      <c r="D93" s="13"/>
      <c r="E93" s="9"/>
      <c r="F93" s="9"/>
      <c r="G93" s="9"/>
      <c r="H93" s="9"/>
      <c r="I93" s="9"/>
      <c r="J93" s="9"/>
      <c r="K93" s="9"/>
      <c r="L93" s="9"/>
      <c r="M93" s="9"/>
      <c r="N93" s="9"/>
      <c r="O93" s="9"/>
      <c r="P93" s="9"/>
      <c r="Q93" s="9"/>
      <c r="R93" s="9"/>
      <c r="S93" s="9"/>
      <c r="T93" s="9"/>
      <c r="U93" s="9"/>
      <c r="V93" s="9"/>
      <c r="W93" s="9"/>
      <c r="X93" s="9"/>
      <c r="Y93" s="9"/>
      <c r="Z93" s="9"/>
    </row>
    <row r="94" customFormat="false" ht="12.75" hidden="false" customHeight="true" outlineLevel="0" collapsed="false">
      <c r="A94" s="135" t="s">
        <v>252</v>
      </c>
      <c r="B94" s="135"/>
      <c r="C94" s="130" t="s">
        <v>197</v>
      </c>
      <c r="D94" s="130" t="s">
        <v>198</v>
      </c>
      <c r="E94" s="9"/>
      <c r="F94" s="9"/>
      <c r="G94" s="9"/>
      <c r="H94" s="9"/>
      <c r="I94" s="9"/>
      <c r="J94" s="9"/>
      <c r="K94" s="9"/>
      <c r="L94" s="9"/>
      <c r="M94" s="9"/>
      <c r="N94" s="9"/>
      <c r="O94" s="9"/>
      <c r="P94" s="9"/>
      <c r="Q94" s="9"/>
      <c r="R94" s="9"/>
      <c r="S94" s="9"/>
      <c r="T94" s="9"/>
      <c r="U94" s="9"/>
      <c r="V94" s="9"/>
      <c r="W94" s="9"/>
      <c r="X94" s="9"/>
      <c r="Y94" s="9"/>
      <c r="Z94" s="9"/>
    </row>
    <row r="95" customFormat="false" ht="12.75" hidden="false" customHeight="true" outlineLevel="0" collapsed="false">
      <c r="A95" s="109" t="s">
        <v>172</v>
      </c>
      <c r="B95" s="164" t="s">
        <v>253</v>
      </c>
      <c r="C95" s="138" t="n">
        <v>0.0162</v>
      </c>
      <c r="D95" s="139" t="n">
        <f aca="false">C95*$D$38</f>
        <v>38.4672888</v>
      </c>
      <c r="E95" s="9"/>
      <c r="F95" s="9"/>
      <c r="G95" s="9"/>
      <c r="H95" s="9"/>
      <c r="I95" s="9"/>
      <c r="J95" s="9"/>
      <c r="K95" s="9"/>
      <c r="L95" s="9"/>
      <c r="M95" s="9"/>
      <c r="N95" s="9"/>
      <c r="O95" s="9"/>
      <c r="P95" s="9"/>
      <c r="Q95" s="9"/>
      <c r="R95" s="9"/>
      <c r="S95" s="9"/>
      <c r="T95" s="9"/>
      <c r="U95" s="9"/>
      <c r="V95" s="9"/>
      <c r="W95" s="9"/>
      <c r="X95" s="9"/>
      <c r="Y95" s="9"/>
      <c r="Z95" s="9"/>
    </row>
    <row r="96" customFormat="false" ht="12.75" hidden="false" customHeight="true" outlineLevel="0" collapsed="false">
      <c r="A96" s="112" t="s">
        <v>174</v>
      </c>
      <c r="B96" s="165" t="s">
        <v>254</v>
      </c>
      <c r="C96" s="145" t="n">
        <v>0.0167</v>
      </c>
      <c r="D96" s="139" t="n">
        <f aca="false">C96*$D$38</f>
        <v>39.6545508</v>
      </c>
      <c r="E96" s="9"/>
      <c r="F96" s="9"/>
      <c r="G96" s="9"/>
      <c r="H96" s="9"/>
      <c r="I96" s="9"/>
      <c r="J96" s="9"/>
      <c r="K96" s="9"/>
      <c r="L96" s="9"/>
      <c r="M96" s="9"/>
      <c r="N96" s="9"/>
      <c r="O96" s="9"/>
      <c r="P96" s="9"/>
      <c r="Q96" s="9"/>
      <c r="R96" s="9"/>
      <c r="S96" s="9"/>
      <c r="T96" s="9"/>
      <c r="U96" s="9"/>
      <c r="V96" s="9"/>
      <c r="W96" s="9"/>
      <c r="X96" s="9"/>
      <c r="Y96" s="9"/>
      <c r="Z96" s="9"/>
    </row>
    <row r="97" customFormat="false" ht="12.75" hidden="false" customHeight="true" outlineLevel="0" collapsed="false">
      <c r="A97" s="112" t="s">
        <v>177</v>
      </c>
      <c r="B97" s="165" t="s">
        <v>255</v>
      </c>
      <c r="C97" s="145" t="n">
        <v>0.0002</v>
      </c>
      <c r="D97" s="139" t="n">
        <f aca="false">C97*$D$38</f>
        <v>0.4749048</v>
      </c>
      <c r="E97" s="9"/>
      <c r="F97" s="9"/>
      <c r="G97" s="9"/>
      <c r="H97" s="9"/>
      <c r="I97" s="9"/>
      <c r="J97" s="9"/>
      <c r="K97" s="9"/>
      <c r="L97" s="9"/>
      <c r="M97" s="9"/>
      <c r="N97" s="9"/>
      <c r="O97" s="9"/>
      <c r="P97" s="9"/>
      <c r="Q97" s="9"/>
      <c r="R97" s="9"/>
      <c r="S97" s="9"/>
      <c r="T97" s="9"/>
      <c r="U97" s="9"/>
      <c r="V97" s="9"/>
      <c r="W97" s="9"/>
      <c r="X97" s="9"/>
      <c r="Y97" s="9"/>
      <c r="Z97" s="9"/>
    </row>
    <row r="98" customFormat="false" ht="12.75" hidden="false" customHeight="true" outlineLevel="0" collapsed="false">
      <c r="A98" s="112" t="s">
        <v>180</v>
      </c>
      <c r="B98" s="165" t="s">
        <v>256</v>
      </c>
      <c r="C98" s="145" t="n">
        <v>0.0003</v>
      </c>
      <c r="D98" s="139" t="n">
        <f aca="false">C98*$D$38</f>
        <v>0.7123572</v>
      </c>
      <c r="E98" s="9"/>
      <c r="F98" s="9"/>
      <c r="G98" s="9"/>
      <c r="H98" s="9"/>
      <c r="I98" s="9"/>
      <c r="J98" s="9"/>
      <c r="K98" s="9"/>
      <c r="L98" s="9"/>
      <c r="M98" s="9"/>
      <c r="N98" s="9"/>
      <c r="O98" s="9"/>
      <c r="P98" s="9"/>
      <c r="Q98" s="9"/>
      <c r="R98" s="9"/>
      <c r="S98" s="9"/>
      <c r="T98" s="9"/>
      <c r="U98" s="9"/>
      <c r="V98" s="9"/>
      <c r="W98" s="9"/>
      <c r="X98" s="9"/>
      <c r="Y98" s="9"/>
      <c r="Z98" s="9"/>
    </row>
    <row r="99" customFormat="false" ht="12.75" hidden="false" customHeight="true" outlineLevel="0" collapsed="false">
      <c r="A99" s="112" t="s">
        <v>203</v>
      </c>
      <c r="B99" s="165" t="s">
        <v>257</v>
      </c>
      <c r="C99" s="145" t="n">
        <v>0.0007</v>
      </c>
      <c r="D99" s="139" t="n">
        <f aca="false">C99*$D$38</f>
        <v>1.6621668</v>
      </c>
      <c r="E99" s="9"/>
      <c r="F99" s="9"/>
      <c r="G99" s="9"/>
      <c r="H99" s="9"/>
      <c r="I99" s="9"/>
      <c r="J99" s="9"/>
      <c r="K99" s="9"/>
      <c r="L99" s="9"/>
      <c r="M99" s="9"/>
      <c r="N99" s="9"/>
      <c r="O99" s="9"/>
      <c r="P99" s="9"/>
      <c r="Q99" s="9"/>
      <c r="R99" s="9"/>
      <c r="S99" s="9"/>
      <c r="T99" s="9"/>
      <c r="U99" s="9"/>
      <c r="V99" s="9"/>
      <c r="W99" s="9"/>
      <c r="X99" s="9"/>
      <c r="Y99" s="9"/>
      <c r="Z99" s="9"/>
    </row>
    <row r="100" customFormat="false" ht="12.75" hidden="false" customHeight="true" outlineLevel="0" collapsed="false">
      <c r="A100" s="112" t="s">
        <v>205</v>
      </c>
      <c r="B100" s="165" t="s">
        <v>258</v>
      </c>
      <c r="C100" s="145" t="n">
        <v>0</v>
      </c>
      <c r="D100" s="139" t="n">
        <f aca="false">C100*$D$38</f>
        <v>0</v>
      </c>
      <c r="E100" s="9"/>
      <c r="F100" s="9"/>
      <c r="G100" s="9"/>
      <c r="H100" s="9"/>
      <c r="I100" s="9"/>
      <c r="J100" s="9"/>
      <c r="K100" s="9"/>
      <c r="L100" s="9"/>
      <c r="M100" s="9"/>
      <c r="N100" s="9"/>
      <c r="O100" s="9"/>
      <c r="P100" s="9"/>
      <c r="Q100" s="9"/>
      <c r="R100" s="9"/>
      <c r="S100" s="9"/>
      <c r="T100" s="9"/>
      <c r="U100" s="9"/>
      <c r="V100" s="9"/>
      <c r="W100" s="9"/>
      <c r="X100" s="9"/>
      <c r="Y100" s="9"/>
      <c r="Z100" s="9"/>
    </row>
    <row r="101" customFormat="false" ht="12.75" hidden="false" customHeight="true" outlineLevel="0" collapsed="false">
      <c r="A101" s="135" t="s">
        <v>28</v>
      </c>
      <c r="B101" s="135"/>
      <c r="C101" s="148"/>
      <c r="D101" s="166" t="n">
        <f aca="false">SUM(D95:D100)</f>
        <v>80.9712684</v>
      </c>
      <c r="E101" s="9"/>
      <c r="F101" s="9"/>
      <c r="G101" s="9"/>
      <c r="H101" s="9"/>
      <c r="I101" s="9"/>
      <c r="J101" s="9"/>
      <c r="K101" s="9"/>
      <c r="L101" s="9"/>
      <c r="M101" s="9"/>
      <c r="N101" s="9"/>
      <c r="O101" s="9"/>
      <c r="P101" s="9"/>
      <c r="Q101" s="9"/>
      <c r="R101" s="9"/>
      <c r="S101" s="9"/>
      <c r="T101" s="9"/>
      <c r="U101" s="9"/>
      <c r="V101" s="9"/>
      <c r="W101" s="9"/>
      <c r="X101" s="9"/>
      <c r="Y101" s="9"/>
      <c r="Z101" s="9"/>
    </row>
    <row r="102" customFormat="false" ht="12.75" hidden="false" customHeight="true" outlineLevel="0" collapsed="false">
      <c r="A102" s="167" t="s">
        <v>259</v>
      </c>
      <c r="B102" s="167"/>
      <c r="C102" s="167"/>
      <c r="D102" s="167"/>
      <c r="E102" s="9"/>
      <c r="F102" s="9"/>
      <c r="G102" s="9"/>
      <c r="H102" s="9"/>
      <c r="I102" s="9"/>
      <c r="J102" s="9"/>
      <c r="K102" s="9"/>
      <c r="L102" s="9"/>
      <c r="M102" s="9"/>
      <c r="N102" s="9"/>
      <c r="O102" s="9"/>
      <c r="P102" s="9"/>
      <c r="Q102" s="9"/>
      <c r="R102" s="9"/>
      <c r="S102" s="9"/>
      <c r="T102" s="9"/>
      <c r="U102" s="9"/>
      <c r="V102" s="9"/>
      <c r="W102" s="9"/>
      <c r="X102" s="9"/>
      <c r="Y102" s="9"/>
      <c r="Z102" s="9"/>
    </row>
    <row r="103" customFormat="false" ht="12.75" hidden="false" customHeight="true" outlineLevel="0" collapsed="false">
      <c r="A103" s="167"/>
      <c r="B103" s="167"/>
      <c r="C103" s="167"/>
      <c r="D103" s="167"/>
      <c r="E103" s="9"/>
      <c r="F103" s="9"/>
      <c r="G103" s="9"/>
      <c r="H103" s="9"/>
      <c r="I103" s="9"/>
      <c r="J103" s="9"/>
      <c r="K103" s="9"/>
      <c r="L103" s="9"/>
      <c r="M103" s="9"/>
      <c r="N103" s="9"/>
      <c r="O103" s="9"/>
      <c r="P103" s="9"/>
      <c r="Q103" s="9"/>
      <c r="R103" s="9"/>
      <c r="S103" s="9"/>
      <c r="T103" s="9"/>
      <c r="U103" s="9"/>
      <c r="V103" s="9"/>
      <c r="W103" s="9"/>
      <c r="X103" s="9"/>
      <c r="Y103" s="9"/>
      <c r="Z103" s="9"/>
    </row>
    <row r="104" customFormat="false" ht="12.75" hidden="false" customHeight="true" outlineLevel="0" collapsed="false">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customFormat="false" ht="12.75" hidden="false" customHeight="true" outlineLevel="0" collapsed="false">
      <c r="A105" s="135" t="s">
        <v>260</v>
      </c>
      <c r="B105" s="135"/>
      <c r="C105" s="130" t="s">
        <v>197</v>
      </c>
      <c r="D105" s="130" t="s">
        <v>198</v>
      </c>
      <c r="E105" s="9"/>
      <c r="F105" s="9"/>
      <c r="G105" s="9"/>
      <c r="H105" s="9"/>
      <c r="I105" s="9"/>
      <c r="J105" s="9"/>
      <c r="K105" s="9"/>
      <c r="L105" s="9"/>
      <c r="M105" s="9"/>
      <c r="N105" s="9"/>
      <c r="O105" s="9"/>
      <c r="P105" s="9"/>
      <c r="Q105" s="9"/>
      <c r="R105" s="9"/>
      <c r="S105" s="9"/>
      <c r="T105" s="9"/>
      <c r="U105" s="9"/>
      <c r="V105" s="9"/>
      <c r="W105" s="9"/>
      <c r="X105" s="9"/>
      <c r="Y105" s="9"/>
      <c r="Z105" s="9"/>
    </row>
    <row r="106" customFormat="false" ht="12.75" hidden="false" customHeight="true" outlineLevel="0" collapsed="false">
      <c r="A106" s="168" t="s">
        <v>172</v>
      </c>
      <c r="B106" s="169" t="s">
        <v>261</v>
      </c>
      <c r="C106" s="170" t="n">
        <v>0</v>
      </c>
      <c r="D106" s="171" t="n">
        <f aca="false">C106*$D$38</f>
        <v>0</v>
      </c>
      <c r="E106" s="9"/>
      <c r="F106" s="9"/>
      <c r="G106" s="9"/>
      <c r="H106" s="9"/>
      <c r="I106" s="9"/>
      <c r="J106" s="9"/>
      <c r="K106" s="9"/>
      <c r="L106" s="9"/>
      <c r="M106" s="9"/>
      <c r="N106" s="9"/>
      <c r="O106" s="9"/>
      <c r="P106" s="9"/>
      <c r="Q106" s="9"/>
      <c r="R106" s="9"/>
      <c r="S106" s="9"/>
      <c r="T106" s="9"/>
      <c r="U106" s="9"/>
      <c r="V106" s="9"/>
      <c r="W106" s="9"/>
      <c r="X106" s="9"/>
      <c r="Y106" s="9"/>
      <c r="Z106" s="9"/>
    </row>
    <row r="107" customFormat="false" ht="12.75" hidden="false" customHeight="true" outlineLevel="0" collapsed="false">
      <c r="A107" s="135" t="s">
        <v>28</v>
      </c>
      <c r="B107" s="135"/>
      <c r="C107" s="148" t="n">
        <f aca="false">SUM(C106)</f>
        <v>0</v>
      </c>
      <c r="D107" s="166" t="n">
        <f aca="false">SUM(D106)</f>
        <v>0</v>
      </c>
      <c r="E107" s="9"/>
      <c r="F107" s="9"/>
      <c r="G107" s="9"/>
      <c r="H107" s="9"/>
      <c r="I107" s="9"/>
      <c r="J107" s="9"/>
      <c r="K107" s="9"/>
      <c r="L107" s="9"/>
      <c r="M107" s="9"/>
      <c r="N107" s="9"/>
      <c r="O107" s="9"/>
      <c r="P107" s="9"/>
      <c r="Q107" s="9"/>
      <c r="R107" s="9"/>
      <c r="S107" s="9"/>
      <c r="T107" s="9"/>
      <c r="U107" s="9"/>
      <c r="V107" s="9"/>
      <c r="W107" s="9"/>
      <c r="X107" s="9"/>
      <c r="Y107" s="9"/>
      <c r="Z107" s="9"/>
    </row>
    <row r="108" customFormat="false" ht="12.75" hidden="false" customHeight="true" outlineLevel="0" collapsed="false">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customFormat="false" ht="12.75" hidden="false" customHeight="true" outlineLevel="0" collapsed="false">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customFormat="false" ht="12.75" hidden="false" customHeight="true" outlineLevel="0" collapsed="false">
      <c r="A110" s="13"/>
      <c r="B110" s="161" t="s">
        <v>262</v>
      </c>
      <c r="C110" s="13"/>
      <c r="D110" s="13"/>
      <c r="E110" s="9"/>
      <c r="F110" s="9"/>
      <c r="G110" s="9"/>
      <c r="H110" s="9"/>
      <c r="I110" s="9"/>
      <c r="J110" s="9"/>
      <c r="K110" s="9"/>
      <c r="L110" s="9"/>
      <c r="M110" s="9"/>
      <c r="N110" s="9"/>
      <c r="O110" s="9"/>
      <c r="P110" s="9"/>
      <c r="Q110" s="9"/>
      <c r="R110" s="9"/>
      <c r="S110" s="9"/>
      <c r="T110" s="9"/>
      <c r="U110" s="9"/>
      <c r="V110" s="9"/>
      <c r="W110" s="9"/>
      <c r="X110" s="9"/>
      <c r="Y110" s="9"/>
      <c r="Z110" s="9"/>
    </row>
    <row r="111" customFormat="false" ht="12.75" hidden="false" customHeight="true" outlineLevel="0" collapsed="false">
      <c r="A111" s="13"/>
      <c r="B111" s="13"/>
      <c r="C111" s="13"/>
      <c r="D111" s="13"/>
      <c r="E111" s="9"/>
      <c r="F111" s="9"/>
      <c r="G111" s="9"/>
      <c r="H111" s="9"/>
      <c r="I111" s="9"/>
      <c r="J111" s="9"/>
      <c r="K111" s="9"/>
      <c r="L111" s="9"/>
      <c r="M111" s="9"/>
      <c r="N111" s="9"/>
      <c r="O111" s="9"/>
      <c r="P111" s="9"/>
      <c r="Q111" s="9"/>
      <c r="R111" s="9"/>
      <c r="S111" s="9"/>
      <c r="T111" s="9"/>
      <c r="U111" s="9"/>
      <c r="V111" s="9"/>
      <c r="W111" s="9"/>
      <c r="X111" s="9"/>
      <c r="Y111" s="9"/>
      <c r="Z111" s="9"/>
    </row>
    <row r="112" customFormat="false" ht="12.75" hidden="false" customHeight="true" outlineLevel="0" collapsed="false">
      <c r="A112" s="135" t="s">
        <v>263</v>
      </c>
      <c r="B112" s="135"/>
      <c r="C112" s="130" t="s">
        <v>198</v>
      </c>
      <c r="D112" s="13"/>
      <c r="E112" s="9"/>
      <c r="F112" s="9"/>
      <c r="G112" s="9"/>
      <c r="H112" s="9"/>
      <c r="I112" s="9"/>
      <c r="J112" s="9"/>
      <c r="K112" s="9"/>
      <c r="L112" s="9"/>
      <c r="M112" s="9"/>
      <c r="N112" s="9"/>
      <c r="O112" s="9"/>
      <c r="P112" s="9"/>
      <c r="Q112" s="9"/>
      <c r="R112" s="9"/>
      <c r="S112" s="9"/>
      <c r="T112" s="9"/>
      <c r="U112" s="9"/>
      <c r="V112" s="9"/>
      <c r="W112" s="9"/>
      <c r="X112" s="9"/>
      <c r="Y112" s="9"/>
      <c r="Z112" s="9"/>
    </row>
    <row r="113" customFormat="false" ht="12.75" hidden="false" customHeight="true" outlineLevel="0" collapsed="false">
      <c r="A113" s="109" t="s">
        <v>264</v>
      </c>
      <c r="B113" s="110" t="s">
        <v>265</v>
      </c>
      <c r="C113" s="142" t="n">
        <f aca="false">D101</f>
        <v>80.9712684</v>
      </c>
      <c r="D113" s="13"/>
      <c r="E113" s="9"/>
      <c r="F113" s="9"/>
      <c r="G113" s="9"/>
      <c r="H113" s="9"/>
      <c r="I113" s="9"/>
      <c r="J113" s="9"/>
      <c r="K113" s="9"/>
      <c r="L113" s="9"/>
      <c r="M113" s="9"/>
      <c r="N113" s="9"/>
      <c r="O113" s="9"/>
      <c r="P113" s="9"/>
      <c r="Q113" s="9"/>
      <c r="R113" s="9"/>
      <c r="S113" s="9"/>
      <c r="T113" s="9"/>
      <c r="U113" s="9"/>
      <c r="V113" s="9"/>
      <c r="W113" s="9"/>
      <c r="X113" s="9"/>
      <c r="Y113" s="9"/>
      <c r="Z113" s="9"/>
    </row>
    <row r="114" customFormat="false" ht="12.75" hidden="false" customHeight="true" outlineLevel="0" collapsed="false">
      <c r="A114" s="140" t="s">
        <v>266</v>
      </c>
      <c r="B114" s="134" t="s">
        <v>267</v>
      </c>
      <c r="C114" s="162" t="n">
        <f aca="false">D107</f>
        <v>0</v>
      </c>
      <c r="D114" s="13"/>
      <c r="E114" s="9"/>
      <c r="F114" s="9"/>
      <c r="G114" s="9"/>
      <c r="H114" s="9"/>
      <c r="I114" s="9"/>
      <c r="J114" s="9"/>
      <c r="K114" s="9"/>
      <c r="L114" s="9"/>
      <c r="M114" s="9"/>
      <c r="N114" s="9"/>
      <c r="O114" s="9"/>
      <c r="P114" s="9"/>
      <c r="Q114" s="9"/>
      <c r="R114" s="9"/>
      <c r="S114" s="9"/>
      <c r="T114" s="9"/>
      <c r="U114" s="9"/>
      <c r="V114" s="9"/>
      <c r="W114" s="9"/>
      <c r="X114" s="9"/>
      <c r="Y114" s="9"/>
      <c r="Z114" s="9"/>
    </row>
    <row r="115" customFormat="false" ht="12.75" hidden="false" customHeight="true" outlineLevel="0" collapsed="false">
      <c r="A115" s="135" t="s">
        <v>28</v>
      </c>
      <c r="B115" s="135"/>
      <c r="C115" s="149" t="n">
        <f aca="false">SUM(C113:C114)</f>
        <v>80.9712684</v>
      </c>
      <c r="D115" s="9"/>
      <c r="E115" s="9"/>
      <c r="F115" s="9"/>
      <c r="G115" s="9"/>
      <c r="H115" s="9"/>
      <c r="I115" s="9"/>
      <c r="J115" s="9"/>
      <c r="K115" s="9"/>
      <c r="L115" s="9"/>
      <c r="M115" s="9"/>
      <c r="N115" s="9"/>
      <c r="O115" s="9"/>
      <c r="P115" s="9"/>
      <c r="Q115" s="9"/>
      <c r="R115" s="9"/>
      <c r="S115" s="9"/>
      <c r="T115" s="9"/>
      <c r="U115" s="9"/>
      <c r="V115" s="9"/>
      <c r="W115" s="9"/>
      <c r="X115" s="9"/>
      <c r="Y115" s="9"/>
      <c r="Z115" s="9"/>
    </row>
    <row r="116" customFormat="false" ht="12.75" hidden="false" customHeight="true" outlineLevel="0" collapsed="false">
      <c r="A116" s="13"/>
      <c r="B116" s="13"/>
      <c r="C116" s="13"/>
      <c r="D116" s="13"/>
      <c r="E116" s="9"/>
      <c r="F116" s="9"/>
      <c r="G116" s="9"/>
      <c r="H116" s="9"/>
      <c r="I116" s="9"/>
      <c r="J116" s="9"/>
      <c r="K116" s="9"/>
      <c r="L116" s="9"/>
      <c r="M116" s="9"/>
      <c r="N116" s="9"/>
      <c r="O116" s="9"/>
      <c r="P116" s="9"/>
      <c r="Q116" s="9"/>
      <c r="R116" s="9"/>
      <c r="S116" s="9"/>
      <c r="T116" s="9"/>
      <c r="U116" s="9"/>
      <c r="V116" s="9"/>
      <c r="W116" s="9"/>
      <c r="X116" s="9"/>
      <c r="Y116" s="9"/>
      <c r="Z116" s="9"/>
    </row>
    <row r="117" customFormat="false" ht="12.75" hidden="false" customHeight="true" outlineLevel="0" collapsed="false">
      <c r="A117" s="122"/>
      <c r="B117" s="58" t="s">
        <v>268</v>
      </c>
      <c r="C117" s="13"/>
      <c r="D117" s="13"/>
      <c r="E117" s="9"/>
      <c r="F117" s="9"/>
      <c r="G117" s="9"/>
      <c r="H117" s="9"/>
      <c r="I117" s="9"/>
      <c r="J117" s="9"/>
      <c r="K117" s="9"/>
      <c r="L117" s="9"/>
      <c r="M117" s="9"/>
      <c r="N117" s="9"/>
      <c r="O117" s="9"/>
      <c r="P117" s="9"/>
      <c r="Q117" s="9"/>
      <c r="R117" s="9"/>
      <c r="S117" s="9"/>
      <c r="T117" s="9"/>
      <c r="U117" s="9"/>
      <c r="V117" s="9"/>
      <c r="W117" s="9"/>
      <c r="X117" s="9"/>
      <c r="Y117" s="9"/>
      <c r="Z117" s="9"/>
    </row>
    <row r="118" customFormat="false" ht="12.75" hidden="false" customHeight="true" outlineLevel="0" collapsed="false">
      <c r="A118" s="122"/>
      <c r="B118" s="13"/>
      <c r="C118" s="13"/>
      <c r="D118" s="13"/>
      <c r="E118" s="9"/>
      <c r="F118" s="9"/>
      <c r="G118" s="9"/>
      <c r="H118" s="9"/>
      <c r="I118" s="9"/>
      <c r="J118" s="9"/>
      <c r="K118" s="9"/>
      <c r="L118" s="9"/>
      <c r="M118" s="9"/>
      <c r="N118" s="9"/>
      <c r="O118" s="9"/>
      <c r="P118" s="9"/>
      <c r="Q118" s="9"/>
      <c r="R118" s="9"/>
      <c r="S118" s="9"/>
      <c r="T118" s="9"/>
      <c r="U118" s="9"/>
      <c r="V118" s="9"/>
      <c r="W118" s="9"/>
      <c r="X118" s="9"/>
      <c r="Y118" s="9"/>
      <c r="Z118" s="9"/>
    </row>
    <row r="119" customFormat="false" ht="12.75" hidden="false" customHeight="true" outlineLevel="0" collapsed="false">
      <c r="A119" s="135" t="s">
        <v>269</v>
      </c>
      <c r="B119" s="135"/>
      <c r="C119" s="130" t="s">
        <v>198</v>
      </c>
      <c r="D119" s="13"/>
      <c r="E119" s="9"/>
      <c r="F119" s="9"/>
      <c r="G119" s="9"/>
      <c r="H119" s="9"/>
      <c r="I119" s="9"/>
      <c r="J119" s="9"/>
      <c r="K119" s="9"/>
      <c r="L119" s="9"/>
      <c r="M119" s="9"/>
      <c r="N119" s="9"/>
      <c r="O119" s="9"/>
      <c r="P119" s="9"/>
      <c r="Q119" s="9"/>
      <c r="R119" s="9"/>
      <c r="S119" s="9"/>
      <c r="T119" s="9"/>
      <c r="U119" s="9"/>
      <c r="V119" s="9"/>
      <c r="W119" s="9"/>
      <c r="X119" s="9"/>
      <c r="Y119" s="9"/>
      <c r="Z119" s="9"/>
    </row>
    <row r="120" customFormat="false" ht="12.75" hidden="false" customHeight="true" outlineLevel="0" collapsed="false">
      <c r="A120" s="109" t="s">
        <v>172</v>
      </c>
      <c r="B120" s="134" t="s">
        <v>270</v>
      </c>
      <c r="C120" s="193" t="n">
        <f aca="false">'Tabela de EPIS e Unif'!G38+'Tabela de EPIS e Unif'!G21</f>
        <v>0</v>
      </c>
      <c r="D120" s="13"/>
      <c r="E120" s="9"/>
      <c r="F120" s="9"/>
      <c r="G120" s="9"/>
      <c r="H120" s="9"/>
      <c r="I120" s="9"/>
      <c r="J120" s="9"/>
      <c r="K120" s="9"/>
      <c r="L120" s="9"/>
      <c r="M120" s="9"/>
      <c r="N120" s="9"/>
      <c r="O120" s="9"/>
      <c r="P120" s="9"/>
      <c r="Q120" s="9"/>
      <c r="R120" s="9"/>
      <c r="S120" s="9"/>
      <c r="T120" s="9"/>
      <c r="U120" s="9"/>
      <c r="V120" s="9"/>
      <c r="W120" s="9"/>
      <c r="X120" s="9"/>
      <c r="Y120" s="9"/>
      <c r="Z120" s="9"/>
    </row>
    <row r="121" customFormat="false" ht="12.75" hidden="false" customHeight="true" outlineLevel="0" collapsed="false">
      <c r="A121" s="109" t="s">
        <v>174</v>
      </c>
      <c r="B121" s="134" t="s">
        <v>271</v>
      </c>
      <c r="C121" s="193" t="n">
        <f aca="false">'Tabela Materiais e Produtos de '!G24+'Tabela Materiais e Produtos de '!G43</f>
        <v>0</v>
      </c>
      <c r="D121" s="13"/>
      <c r="E121" s="9"/>
      <c r="F121" s="9"/>
      <c r="G121" s="9"/>
      <c r="H121" s="9"/>
      <c r="I121" s="9"/>
      <c r="J121" s="9"/>
      <c r="K121" s="9"/>
      <c r="L121" s="9"/>
      <c r="M121" s="9"/>
      <c r="N121" s="9"/>
      <c r="O121" s="9"/>
      <c r="P121" s="9"/>
      <c r="Q121" s="9"/>
      <c r="R121" s="9"/>
      <c r="S121" s="9"/>
      <c r="T121" s="9"/>
      <c r="U121" s="9"/>
      <c r="V121" s="9"/>
      <c r="W121" s="9"/>
      <c r="X121" s="9"/>
      <c r="Y121" s="9"/>
      <c r="Z121" s="9"/>
    </row>
    <row r="122" customFormat="false" ht="12.75" hidden="false" customHeight="true" outlineLevel="0" collapsed="false">
      <c r="A122" s="109" t="s">
        <v>177</v>
      </c>
      <c r="B122" s="134" t="s">
        <v>272</v>
      </c>
      <c r="C122" s="193" t="n">
        <f aca="false">'Tabela de Utensílios e Acessóri'!G14+'Tabela de Utensílios e Acessóri'!G30</f>
        <v>0</v>
      </c>
      <c r="D122" s="13"/>
      <c r="E122" s="9"/>
      <c r="F122" s="9"/>
      <c r="G122" s="9"/>
      <c r="H122" s="9"/>
      <c r="I122" s="9"/>
      <c r="J122" s="9"/>
      <c r="K122" s="9"/>
      <c r="L122" s="9"/>
      <c r="M122" s="9"/>
      <c r="N122" s="9"/>
      <c r="O122" s="9"/>
      <c r="P122" s="9"/>
      <c r="Q122" s="9"/>
      <c r="R122" s="9"/>
      <c r="S122" s="9"/>
      <c r="T122" s="9"/>
      <c r="U122" s="9"/>
      <c r="V122" s="9"/>
      <c r="W122" s="9"/>
      <c r="X122" s="9"/>
      <c r="Y122" s="9"/>
      <c r="Z122" s="9"/>
    </row>
    <row r="123" customFormat="false" ht="12.75" hidden="false" customHeight="true" outlineLevel="0" collapsed="false">
      <c r="A123" s="109" t="s">
        <v>180</v>
      </c>
      <c r="B123" s="134" t="s">
        <v>273</v>
      </c>
      <c r="C123" s="193" t="n">
        <f aca="false">'Tabela de Máquinas e Equipament'!J13+'Tabela de Máquinas e Equipament'!J21</f>
        <v>0</v>
      </c>
      <c r="D123" s="13"/>
      <c r="E123" s="9"/>
      <c r="F123" s="9"/>
      <c r="G123" s="9"/>
      <c r="H123" s="9"/>
      <c r="I123" s="9"/>
      <c r="J123" s="9"/>
      <c r="K123" s="9"/>
      <c r="L123" s="9"/>
      <c r="M123" s="9"/>
      <c r="N123" s="9"/>
      <c r="O123" s="9"/>
      <c r="P123" s="9"/>
      <c r="Q123" s="9"/>
      <c r="R123" s="9"/>
      <c r="S123" s="9"/>
      <c r="T123" s="9"/>
      <c r="U123" s="9"/>
      <c r="V123" s="9"/>
      <c r="W123" s="9"/>
      <c r="X123" s="9"/>
      <c r="Y123" s="9"/>
      <c r="Z123" s="9"/>
    </row>
    <row r="124" customFormat="false" ht="12.75" hidden="false" customHeight="true" outlineLevel="0" collapsed="false">
      <c r="A124" s="135" t="s">
        <v>28</v>
      </c>
      <c r="B124" s="135"/>
      <c r="C124" s="144" t="n">
        <f aca="false">SUM(C120:C123)</f>
        <v>0</v>
      </c>
      <c r="D124" s="13"/>
      <c r="E124" s="9"/>
      <c r="F124" s="9"/>
      <c r="G124" s="9"/>
      <c r="H124" s="9"/>
      <c r="I124" s="9"/>
      <c r="J124" s="9"/>
      <c r="K124" s="9"/>
      <c r="L124" s="9"/>
      <c r="M124" s="9"/>
      <c r="N124" s="9"/>
      <c r="O124" s="9"/>
      <c r="P124" s="9"/>
      <c r="Q124" s="9"/>
      <c r="R124" s="9"/>
      <c r="S124" s="9"/>
      <c r="T124" s="9"/>
      <c r="U124" s="9"/>
      <c r="V124" s="9"/>
      <c r="W124" s="9"/>
      <c r="X124" s="9"/>
      <c r="Y124" s="9"/>
      <c r="Z124" s="9"/>
    </row>
    <row r="125" customFormat="false" ht="15" hidden="false" customHeight="true" outlineLevel="0" collapsed="false">
      <c r="A125" s="173"/>
      <c r="B125" s="13"/>
      <c r="C125" s="13"/>
      <c r="D125" s="13"/>
      <c r="E125" s="10"/>
      <c r="F125" s="174"/>
      <c r="G125" s="9"/>
      <c r="H125" s="9"/>
      <c r="I125" s="9"/>
      <c r="J125" s="9"/>
      <c r="K125" s="9"/>
      <c r="L125" s="9"/>
      <c r="M125" s="9"/>
      <c r="N125" s="9"/>
      <c r="O125" s="9"/>
      <c r="P125" s="9"/>
      <c r="Q125" s="9"/>
      <c r="R125" s="9"/>
      <c r="S125" s="9"/>
      <c r="T125" s="9"/>
      <c r="U125" s="9"/>
      <c r="V125" s="9"/>
      <c r="W125" s="9"/>
      <c r="X125" s="9"/>
      <c r="Y125" s="9"/>
      <c r="Z125" s="9"/>
    </row>
    <row r="126" customFormat="false" ht="12.75" hidden="false" customHeight="true" outlineLevel="0" collapsed="false">
      <c r="A126" s="122"/>
      <c r="B126" s="58" t="s">
        <v>274</v>
      </c>
      <c r="C126" s="13"/>
      <c r="D126" s="13"/>
      <c r="E126" s="10"/>
      <c r="F126" s="9"/>
      <c r="G126" s="9"/>
      <c r="H126" s="9"/>
      <c r="I126" s="9"/>
      <c r="J126" s="9"/>
      <c r="K126" s="9"/>
      <c r="L126" s="9"/>
      <c r="M126" s="9"/>
      <c r="N126" s="9"/>
      <c r="O126" s="9"/>
      <c r="P126" s="9"/>
      <c r="Q126" s="9"/>
      <c r="R126" s="9"/>
      <c r="S126" s="9"/>
      <c r="T126" s="9"/>
      <c r="U126" s="9"/>
      <c r="V126" s="9"/>
      <c r="W126" s="9"/>
      <c r="X126" s="9"/>
      <c r="Y126" s="9"/>
      <c r="Z126" s="9"/>
    </row>
    <row r="127" customFormat="false" ht="12.75" hidden="false" customHeight="true" outlineLevel="0" collapsed="false">
      <c r="A127" s="122"/>
      <c r="B127" s="13"/>
      <c r="C127" s="13"/>
      <c r="D127" s="13"/>
      <c r="E127" s="10"/>
      <c r="F127" s="9"/>
      <c r="G127" s="9"/>
      <c r="H127" s="9"/>
      <c r="I127" s="9"/>
      <c r="J127" s="9"/>
      <c r="K127" s="9"/>
      <c r="L127" s="9"/>
      <c r="M127" s="9"/>
      <c r="N127" s="9"/>
      <c r="O127" s="9"/>
      <c r="P127" s="9"/>
      <c r="Q127" s="9"/>
      <c r="R127" s="9"/>
      <c r="S127" s="9"/>
      <c r="T127" s="9"/>
      <c r="U127" s="9"/>
      <c r="V127" s="9"/>
      <c r="W127" s="9"/>
      <c r="X127" s="9"/>
      <c r="Y127" s="9"/>
      <c r="Z127" s="9"/>
    </row>
    <row r="128" customFormat="false" ht="12.75" hidden="false" customHeight="true" outlineLevel="0" collapsed="false">
      <c r="A128" s="135" t="s">
        <v>275</v>
      </c>
      <c r="B128" s="135"/>
      <c r="C128" s="130" t="s">
        <v>197</v>
      </c>
      <c r="D128" s="130" t="s">
        <v>198</v>
      </c>
      <c r="E128" s="10"/>
      <c r="F128" s="9"/>
      <c r="G128" s="9"/>
      <c r="H128" s="9"/>
      <c r="I128" s="9"/>
      <c r="J128" s="9"/>
      <c r="K128" s="9"/>
      <c r="L128" s="9"/>
      <c r="M128" s="9"/>
      <c r="N128" s="9"/>
      <c r="O128" s="9"/>
      <c r="P128" s="9"/>
      <c r="Q128" s="9"/>
      <c r="R128" s="9"/>
      <c r="S128" s="9"/>
      <c r="T128" s="9"/>
      <c r="U128" s="9"/>
      <c r="V128" s="9"/>
      <c r="W128" s="9"/>
      <c r="X128" s="9"/>
      <c r="Y128" s="9"/>
      <c r="Z128" s="9"/>
    </row>
    <row r="129" customFormat="false" ht="15" hidden="false" customHeight="true" outlineLevel="0" collapsed="false">
      <c r="A129" s="109" t="s">
        <v>172</v>
      </c>
      <c r="B129" s="110" t="s">
        <v>276</v>
      </c>
      <c r="C129" s="175" t="n">
        <v>0</v>
      </c>
      <c r="D129" s="176" t="n">
        <f aca="false">C129*$C$150</f>
        <v>0</v>
      </c>
      <c r="E129" s="9"/>
      <c r="F129" s="9"/>
      <c r="G129" s="9"/>
      <c r="H129" s="9"/>
      <c r="I129" s="9"/>
      <c r="J129" s="9"/>
      <c r="K129" s="9"/>
      <c r="L129" s="9"/>
      <c r="M129" s="9"/>
      <c r="N129" s="9"/>
      <c r="O129" s="9"/>
      <c r="P129" s="9"/>
      <c r="Q129" s="9"/>
      <c r="R129" s="9"/>
      <c r="S129" s="9"/>
      <c r="T129" s="9"/>
      <c r="U129" s="9"/>
      <c r="V129" s="9"/>
      <c r="W129" s="9"/>
      <c r="X129" s="9"/>
      <c r="Y129" s="9"/>
      <c r="Z129" s="9"/>
    </row>
    <row r="130" customFormat="false" ht="12.75" hidden="false" customHeight="true" outlineLevel="0" collapsed="false">
      <c r="A130" s="112" t="s">
        <v>174</v>
      </c>
      <c r="B130" s="113" t="s">
        <v>277</v>
      </c>
      <c r="C130" s="146" t="n">
        <v>0</v>
      </c>
      <c r="D130" s="177" t="n">
        <f aca="false">C130*($D$129+$C$150)</f>
        <v>0</v>
      </c>
      <c r="E130" s="9"/>
      <c r="F130" s="9"/>
      <c r="G130" s="9"/>
      <c r="H130" s="9"/>
      <c r="I130" s="9"/>
      <c r="J130" s="9"/>
      <c r="K130" s="9"/>
      <c r="L130" s="9"/>
      <c r="M130" s="9"/>
      <c r="N130" s="9"/>
      <c r="O130" s="9"/>
      <c r="P130" s="9"/>
      <c r="Q130" s="9"/>
      <c r="R130" s="9"/>
      <c r="S130" s="9"/>
      <c r="T130" s="9"/>
      <c r="U130" s="9"/>
      <c r="V130" s="9"/>
      <c r="W130" s="9"/>
      <c r="X130" s="9"/>
      <c r="Y130" s="9"/>
      <c r="Z130" s="9"/>
    </row>
    <row r="131" customFormat="false" ht="12.75" hidden="false" customHeight="true" outlineLevel="0" collapsed="false">
      <c r="A131" s="112" t="s">
        <v>177</v>
      </c>
      <c r="B131" s="178" t="s">
        <v>278</v>
      </c>
      <c r="C131" s="178"/>
      <c r="D131" s="179"/>
      <c r="E131" s="9"/>
      <c r="F131" s="9"/>
      <c r="G131" s="9"/>
      <c r="H131" s="9"/>
      <c r="I131" s="9"/>
      <c r="J131" s="9"/>
      <c r="K131" s="9"/>
      <c r="L131" s="9"/>
      <c r="M131" s="9"/>
      <c r="N131" s="9"/>
      <c r="O131" s="9"/>
      <c r="P131" s="9"/>
      <c r="Q131" s="9"/>
      <c r="R131" s="9"/>
      <c r="S131" s="9"/>
      <c r="T131" s="9"/>
      <c r="U131" s="9"/>
      <c r="V131" s="9"/>
      <c r="W131" s="9"/>
      <c r="X131" s="9"/>
      <c r="Y131" s="9"/>
      <c r="Z131" s="9"/>
    </row>
    <row r="132" customFormat="false" ht="12.75" hidden="false" customHeight="true" outlineLevel="0" collapsed="false">
      <c r="A132" s="112"/>
      <c r="B132" s="113" t="s">
        <v>279</v>
      </c>
      <c r="C132" s="145" t="n">
        <v>0.0065</v>
      </c>
      <c r="D132" s="177" t="n">
        <f aca="false">(($C$150+$D$129+$D$130)/(1-$C$137))*C132</f>
        <v>35.7285902881628</v>
      </c>
      <c r="E132" s="9"/>
      <c r="F132" s="9"/>
      <c r="G132" s="9"/>
      <c r="H132" s="9"/>
      <c r="I132" s="9"/>
      <c r="J132" s="9"/>
      <c r="K132" s="9"/>
      <c r="L132" s="9"/>
      <c r="M132" s="9"/>
      <c r="N132" s="9"/>
      <c r="O132" s="9"/>
      <c r="P132" s="9"/>
      <c r="Q132" s="9"/>
      <c r="R132" s="9"/>
      <c r="S132" s="9"/>
      <c r="T132" s="9"/>
      <c r="U132" s="9"/>
      <c r="V132" s="9"/>
      <c r="W132" s="9"/>
      <c r="X132" s="9"/>
      <c r="Y132" s="9"/>
      <c r="Z132" s="9"/>
    </row>
    <row r="133" customFormat="false" ht="12.75" hidden="false" customHeight="true" outlineLevel="0" collapsed="false">
      <c r="A133" s="112"/>
      <c r="B133" s="113" t="s">
        <v>280</v>
      </c>
      <c r="C133" s="145" t="n">
        <v>0.03</v>
      </c>
      <c r="D133" s="177" t="n">
        <f aca="false">(($C$150+$D$129+$D$130)/(1-$C$137))*C133</f>
        <v>164.901185945367</v>
      </c>
      <c r="E133" s="9"/>
      <c r="F133" s="9"/>
      <c r="G133" s="9"/>
      <c r="H133" s="9"/>
      <c r="I133" s="9"/>
      <c r="J133" s="9"/>
      <c r="K133" s="9"/>
      <c r="L133" s="9"/>
      <c r="M133" s="9"/>
      <c r="N133" s="9"/>
      <c r="O133" s="9"/>
      <c r="P133" s="9"/>
      <c r="Q133" s="9"/>
      <c r="R133" s="9"/>
      <c r="S133" s="9"/>
      <c r="T133" s="9"/>
      <c r="U133" s="9"/>
      <c r="V133" s="9"/>
      <c r="W133" s="9"/>
      <c r="X133" s="9"/>
      <c r="Y133" s="9"/>
      <c r="Z133" s="9"/>
    </row>
    <row r="134" customFormat="false" ht="12.75" hidden="false" customHeight="true" outlineLevel="0" collapsed="false">
      <c r="A134" s="112"/>
      <c r="B134" s="178" t="s">
        <v>281</v>
      </c>
      <c r="C134" s="180"/>
      <c r="D134" s="181"/>
      <c r="E134" s="9"/>
      <c r="F134" s="9"/>
      <c r="G134" s="9"/>
      <c r="H134" s="9"/>
      <c r="I134" s="9"/>
      <c r="J134" s="9"/>
      <c r="K134" s="9"/>
      <c r="L134" s="9"/>
      <c r="M134" s="9"/>
      <c r="N134" s="9"/>
      <c r="O134" s="9"/>
      <c r="P134" s="9"/>
      <c r="Q134" s="9"/>
      <c r="R134" s="9"/>
      <c r="S134" s="9"/>
      <c r="T134" s="9"/>
      <c r="U134" s="9"/>
      <c r="V134" s="9"/>
      <c r="W134" s="9"/>
      <c r="X134" s="9"/>
      <c r="Y134" s="9"/>
      <c r="Z134" s="9"/>
    </row>
    <row r="135" customFormat="false" ht="12.75" hidden="false" customHeight="true" outlineLevel="0" collapsed="false">
      <c r="A135" s="112"/>
      <c r="B135" s="178" t="s">
        <v>282</v>
      </c>
      <c r="C135" s="180"/>
      <c r="D135" s="181"/>
      <c r="E135" s="9"/>
      <c r="F135" s="9"/>
      <c r="G135" s="9"/>
      <c r="H135" s="9"/>
      <c r="I135" s="9"/>
      <c r="J135" s="9"/>
      <c r="K135" s="9"/>
      <c r="L135" s="9"/>
      <c r="M135" s="9"/>
      <c r="N135" s="9"/>
      <c r="O135" s="9"/>
      <c r="P135" s="9"/>
      <c r="Q135" s="9"/>
      <c r="R135" s="9"/>
      <c r="S135" s="9"/>
      <c r="T135" s="9"/>
      <c r="U135" s="9"/>
      <c r="V135" s="9"/>
      <c r="W135" s="9"/>
      <c r="X135" s="9"/>
      <c r="Y135" s="9"/>
      <c r="Z135" s="9"/>
    </row>
    <row r="136" customFormat="false" ht="12.75" hidden="false" customHeight="true" outlineLevel="0" collapsed="false">
      <c r="A136" s="112"/>
      <c r="B136" s="113" t="s">
        <v>283</v>
      </c>
      <c r="C136" s="132" t="n">
        <v>0.03</v>
      </c>
      <c r="D136" s="177" t="n">
        <f aca="false">((C$150+D$129+D$130)/(1-$C$137))*C136</f>
        <v>164.9011859</v>
      </c>
      <c r="E136" s="9"/>
      <c r="F136" s="9"/>
      <c r="G136" s="9"/>
      <c r="H136" s="9"/>
      <c r="I136" s="9"/>
      <c r="J136" s="9"/>
      <c r="K136" s="9"/>
      <c r="L136" s="9"/>
      <c r="M136" s="9"/>
      <c r="N136" s="9"/>
      <c r="O136" s="9"/>
      <c r="P136" s="9"/>
      <c r="Q136" s="9"/>
      <c r="R136" s="9"/>
      <c r="S136" s="9"/>
      <c r="T136" s="9"/>
      <c r="U136" s="9"/>
      <c r="V136" s="9"/>
      <c r="W136" s="9"/>
      <c r="X136" s="9"/>
      <c r="Y136" s="9"/>
      <c r="Z136" s="9"/>
    </row>
    <row r="137" customFormat="false" ht="12.75" hidden="false" customHeight="true" outlineLevel="0" collapsed="false">
      <c r="A137" s="112"/>
      <c r="B137" s="134" t="s">
        <v>284</v>
      </c>
      <c r="C137" s="141" t="n">
        <f aca="false">SUM(C132:C136)</f>
        <v>0.0665</v>
      </c>
      <c r="D137" s="182" t="n">
        <f aca="false">SUM(D136+D133+D132)</f>
        <v>365.5309622</v>
      </c>
      <c r="E137" s="9"/>
      <c r="F137" s="9"/>
      <c r="G137" s="9"/>
      <c r="H137" s="9"/>
      <c r="I137" s="9"/>
      <c r="J137" s="9"/>
      <c r="K137" s="9"/>
      <c r="L137" s="9"/>
      <c r="M137" s="9"/>
      <c r="N137" s="9"/>
      <c r="O137" s="9"/>
      <c r="P137" s="9"/>
      <c r="Q137" s="9"/>
      <c r="R137" s="9"/>
      <c r="S137" s="9"/>
      <c r="T137" s="9"/>
      <c r="U137" s="9"/>
      <c r="V137" s="9"/>
      <c r="W137" s="9"/>
      <c r="X137" s="9"/>
      <c r="Y137" s="9"/>
      <c r="Z137" s="9"/>
    </row>
    <row r="138" customFormat="false" ht="12.75" hidden="false" customHeight="true" outlineLevel="0" collapsed="false">
      <c r="A138" s="183" t="s">
        <v>28</v>
      </c>
      <c r="B138" s="184"/>
      <c r="C138" s="148" t="n">
        <f aca="false">SUM(C129,C130,C137)</f>
        <v>0.0665</v>
      </c>
      <c r="D138" s="149" t="n">
        <f aca="false">D137+D130+D129</f>
        <v>365.5309622</v>
      </c>
      <c r="E138" s="9"/>
      <c r="F138" s="9"/>
      <c r="G138" s="9"/>
      <c r="H138" s="9"/>
      <c r="I138" s="9"/>
      <c r="J138" s="9"/>
      <c r="K138" s="9"/>
      <c r="L138" s="9"/>
      <c r="M138" s="9"/>
      <c r="N138" s="9"/>
      <c r="O138" s="9"/>
      <c r="P138" s="9"/>
      <c r="Q138" s="9"/>
      <c r="R138" s="9"/>
      <c r="S138" s="9"/>
      <c r="T138" s="9"/>
      <c r="U138" s="9"/>
      <c r="V138" s="9"/>
      <c r="W138" s="9"/>
      <c r="X138" s="9"/>
      <c r="Y138" s="9"/>
      <c r="Z138" s="9"/>
    </row>
    <row r="139" customFormat="false" ht="12.75" hidden="false" customHeight="true" outlineLevel="0" collapsed="false">
      <c r="A139" s="185"/>
      <c r="B139" s="185"/>
      <c r="C139" s="186"/>
      <c r="D139" s="187"/>
      <c r="E139" s="9"/>
      <c r="F139" s="9"/>
      <c r="G139" s="9"/>
      <c r="H139" s="9"/>
      <c r="I139" s="9"/>
      <c r="J139" s="9"/>
      <c r="K139" s="9"/>
      <c r="L139" s="9"/>
      <c r="M139" s="9"/>
      <c r="N139" s="9"/>
      <c r="O139" s="9"/>
      <c r="P139" s="9"/>
      <c r="Q139" s="9"/>
      <c r="R139" s="9"/>
      <c r="S139" s="9"/>
      <c r="T139" s="9"/>
      <c r="U139" s="9"/>
      <c r="V139" s="9"/>
      <c r="W139" s="9"/>
      <c r="X139" s="9"/>
      <c r="Y139" s="9"/>
      <c r="Z139" s="9"/>
    </row>
    <row r="140" customFormat="false" ht="12.75" hidden="false" customHeight="true" outlineLevel="0" collapsed="false">
      <c r="A140" s="188"/>
      <c r="B140" s="188"/>
      <c r="C140" s="188"/>
      <c r="D140" s="188"/>
      <c r="E140" s="9"/>
      <c r="F140" s="9"/>
      <c r="G140" s="9"/>
      <c r="H140" s="9"/>
      <c r="I140" s="9"/>
      <c r="J140" s="9"/>
      <c r="K140" s="9"/>
      <c r="L140" s="9"/>
      <c r="M140" s="9"/>
      <c r="N140" s="9"/>
      <c r="O140" s="9"/>
      <c r="P140" s="9"/>
      <c r="Q140" s="9"/>
      <c r="R140" s="9"/>
      <c r="S140" s="9"/>
      <c r="T140" s="9"/>
      <c r="U140" s="9"/>
      <c r="V140" s="9"/>
      <c r="W140" s="9"/>
      <c r="X140" s="9"/>
      <c r="Y140" s="9"/>
      <c r="Z140" s="9"/>
    </row>
    <row r="141" customFormat="false" ht="12.75" hidden="false" customHeight="true" outlineLevel="0" collapsed="false">
      <c r="A141" s="173"/>
      <c r="B141" s="173"/>
      <c r="C141" s="13"/>
      <c r="D141" s="13"/>
      <c r="E141" s="9"/>
      <c r="F141" s="9"/>
      <c r="G141" s="9"/>
      <c r="H141" s="9"/>
      <c r="I141" s="9"/>
      <c r="J141" s="9"/>
      <c r="K141" s="9"/>
      <c r="L141" s="9"/>
      <c r="M141" s="9"/>
      <c r="N141" s="9"/>
      <c r="O141" s="9"/>
      <c r="P141" s="9"/>
      <c r="Q141" s="9"/>
      <c r="R141" s="9"/>
      <c r="S141" s="9"/>
      <c r="T141" s="9"/>
      <c r="U141" s="9"/>
      <c r="V141" s="9"/>
      <c r="W141" s="9"/>
      <c r="X141" s="9"/>
      <c r="Y141" s="9"/>
      <c r="Z141" s="9"/>
    </row>
    <row r="142" customFormat="false" ht="12.75" hidden="false" customHeight="true" outlineLevel="0" collapsed="false">
      <c r="A142" s="173"/>
      <c r="B142" s="58" t="s">
        <v>285</v>
      </c>
      <c r="C142" s="13"/>
      <c r="D142" s="13"/>
      <c r="E142" s="9"/>
      <c r="F142" s="9"/>
      <c r="G142" s="9"/>
      <c r="H142" s="9"/>
      <c r="I142" s="9"/>
      <c r="J142" s="9"/>
      <c r="K142" s="9"/>
      <c r="L142" s="9"/>
      <c r="M142" s="9"/>
      <c r="N142" s="9"/>
      <c r="O142" s="9"/>
      <c r="P142" s="9"/>
      <c r="Q142" s="9"/>
      <c r="R142" s="9"/>
      <c r="S142" s="9"/>
      <c r="T142" s="9"/>
      <c r="U142" s="9"/>
      <c r="V142" s="9"/>
      <c r="W142" s="9"/>
      <c r="X142" s="9"/>
      <c r="Y142" s="9"/>
      <c r="Z142" s="9"/>
    </row>
    <row r="143" customFormat="false" ht="12.75" hidden="false" customHeight="true" outlineLevel="0" collapsed="false">
      <c r="A143" s="122"/>
      <c r="B143" s="13"/>
      <c r="C143" s="13"/>
      <c r="D143" s="13"/>
      <c r="E143" s="9"/>
      <c r="F143" s="9"/>
      <c r="G143" s="9"/>
      <c r="H143" s="9"/>
      <c r="I143" s="9"/>
      <c r="J143" s="9"/>
      <c r="K143" s="9"/>
      <c r="L143" s="9"/>
      <c r="M143" s="9"/>
      <c r="N143" s="9"/>
      <c r="O143" s="9"/>
      <c r="P143" s="9"/>
      <c r="Q143" s="9"/>
      <c r="R143" s="9"/>
      <c r="S143" s="9"/>
      <c r="T143" s="9"/>
      <c r="U143" s="9"/>
      <c r="V143" s="9"/>
      <c r="W143" s="9"/>
      <c r="X143" s="9"/>
      <c r="Y143" s="9"/>
      <c r="Z143" s="9"/>
    </row>
    <row r="144" customFormat="false" ht="12.75" hidden="false" customHeight="true" outlineLevel="0" collapsed="false">
      <c r="A144" s="183" t="s">
        <v>286</v>
      </c>
      <c r="B144" s="184"/>
      <c r="C144" s="130" t="s">
        <v>198</v>
      </c>
      <c r="D144" s="13"/>
      <c r="E144" s="9"/>
      <c r="F144" s="9"/>
      <c r="G144" s="9"/>
      <c r="H144" s="9"/>
      <c r="I144" s="9"/>
      <c r="J144" s="9"/>
      <c r="K144" s="9"/>
      <c r="L144" s="9"/>
      <c r="M144" s="9"/>
      <c r="N144" s="9"/>
      <c r="O144" s="9"/>
      <c r="P144" s="9"/>
      <c r="Q144" s="9"/>
      <c r="R144" s="9"/>
      <c r="S144" s="9"/>
      <c r="T144" s="9"/>
      <c r="U144" s="9"/>
      <c r="V144" s="9"/>
      <c r="W144" s="9"/>
      <c r="X144" s="9"/>
      <c r="Y144" s="9"/>
      <c r="Z144" s="9"/>
    </row>
    <row r="145" customFormat="false" ht="12.75" hidden="false" customHeight="true" outlineLevel="0" collapsed="false">
      <c r="A145" s="109" t="s">
        <v>172</v>
      </c>
      <c r="B145" s="110" t="s">
        <v>195</v>
      </c>
      <c r="C145" s="127" t="n">
        <f aca="false">D38</f>
        <v>2374.524</v>
      </c>
      <c r="D145" s="189"/>
      <c r="E145" s="9"/>
      <c r="F145" s="9"/>
      <c r="G145" s="9"/>
      <c r="H145" s="9"/>
      <c r="I145" s="9"/>
      <c r="J145" s="9"/>
      <c r="K145" s="9"/>
      <c r="L145" s="9"/>
      <c r="M145" s="9"/>
      <c r="N145" s="9"/>
      <c r="O145" s="9"/>
      <c r="P145" s="9"/>
      <c r="Q145" s="9"/>
      <c r="R145" s="9"/>
      <c r="S145" s="9"/>
      <c r="T145" s="9"/>
      <c r="U145" s="9"/>
      <c r="V145" s="9"/>
      <c r="W145" s="9"/>
      <c r="X145" s="9"/>
      <c r="Y145" s="9"/>
      <c r="Z145" s="9"/>
    </row>
    <row r="146" customFormat="false" ht="12.75" hidden="false" customHeight="true" outlineLevel="0" collapsed="false">
      <c r="A146" s="112" t="s">
        <v>174</v>
      </c>
      <c r="B146" s="113" t="s">
        <v>208</v>
      </c>
      <c r="C146" s="133" t="n">
        <f aca="false">C79</f>
        <v>2473.72</v>
      </c>
      <c r="D146" s="189"/>
      <c r="E146" s="163"/>
      <c r="F146" s="9"/>
      <c r="G146" s="9"/>
      <c r="H146" s="9"/>
      <c r="I146" s="9"/>
      <c r="J146" s="9"/>
      <c r="K146" s="9"/>
      <c r="L146" s="9"/>
      <c r="M146" s="9"/>
      <c r="N146" s="9"/>
      <c r="O146" s="9"/>
      <c r="P146" s="9"/>
      <c r="Q146" s="9"/>
      <c r="R146" s="9"/>
      <c r="S146" s="9"/>
      <c r="T146" s="9"/>
      <c r="U146" s="9"/>
      <c r="V146" s="9"/>
      <c r="W146" s="9"/>
      <c r="X146" s="9"/>
      <c r="Y146" s="9"/>
      <c r="Z146" s="9"/>
    </row>
    <row r="147" customFormat="false" ht="12.75" hidden="false" customHeight="true" outlineLevel="0" collapsed="false">
      <c r="A147" s="112" t="s">
        <v>177</v>
      </c>
      <c r="B147" s="113" t="s">
        <v>244</v>
      </c>
      <c r="C147" s="133" t="n">
        <f aca="false">D90</f>
        <v>201.9599677</v>
      </c>
      <c r="D147" s="189"/>
      <c r="E147" s="9"/>
      <c r="F147" s="9"/>
      <c r="G147" s="9"/>
      <c r="H147" s="9"/>
      <c r="I147" s="9"/>
      <c r="J147" s="9"/>
      <c r="K147" s="9"/>
      <c r="L147" s="9"/>
      <c r="M147" s="9"/>
      <c r="N147" s="9"/>
      <c r="O147" s="9"/>
      <c r="P147" s="9"/>
      <c r="Q147" s="9"/>
      <c r="R147" s="9"/>
      <c r="S147" s="9"/>
      <c r="T147" s="9"/>
      <c r="U147" s="9"/>
      <c r="V147" s="9"/>
      <c r="W147" s="9"/>
      <c r="X147" s="9"/>
      <c r="Y147" s="9"/>
      <c r="Z147" s="9"/>
    </row>
    <row r="148" customFormat="false" ht="12.75" hidden="false" customHeight="true" outlineLevel="0" collapsed="false">
      <c r="A148" s="112" t="s">
        <v>180</v>
      </c>
      <c r="B148" s="113" t="s">
        <v>251</v>
      </c>
      <c r="C148" s="133" t="n">
        <f aca="false">C115</f>
        <v>80.9712684</v>
      </c>
      <c r="D148" s="189"/>
      <c r="E148" s="9"/>
      <c r="F148" s="9"/>
      <c r="G148" s="9"/>
      <c r="H148" s="9"/>
      <c r="I148" s="9"/>
      <c r="J148" s="9"/>
      <c r="K148" s="9"/>
      <c r="L148" s="9"/>
      <c r="M148" s="9"/>
      <c r="N148" s="9"/>
      <c r="O148" s="9"/>
      <c r="P148" s="9"/>
      <c r="Q148" s="9"/>
      <c r="R148" s="9"/>
      <c r="S148" s="9"/>
      <c r="T148" s="9"/>
      <c r="U148" s="9"/>
      <c r="V148" s="9"/>
      <c r="W148" s="9"/>
      <c r="X148" s="9"/>
      <c r="Y148" s="9"/>
      <c r="Z148" s="9"/>
    </row>
    <row r="149" customFormat="false" ht="14.25" hidden="false" customHeight="true" outlineLevel="0" collapsed="false">
      <c r="A149" s="112" t="s">
        <v>203</v>
      </c>
      <c r="B149" s="113" t="s">
        <v>287</v>
      </c>
      <c r="C149" s="133" t="n">
        <f aca="false">C124</f>
        <v>0</v>
      </c>
      <c r="D149" s="190"/>
      <c r="E149" s="9"/>
      <c r="F149" s="9"/>
      <c r="G149" s="9"/>
      <c r="H149" s="9"/>
      <c r="I149" s="9"/>
      <c r="J149" s="9"/>
      <c r="K149" s="9"/>
      <c r="L149" s="9"/>
      <c r="M149" s="9"/>
      <c r="N149" s="9"/>
      <c r="O149" s="9"/>
      <c r="P149" s="9"/>
      <c r="Q149" s="9"/>
      <c r="R149" s="9"/>
      <c r="S149" s="9"/>
      <c r="T149" s="9"/>
      <c r="U149" s="9"/>
      <c r="V149" s="9"/>
      <c r="W149" s="9"/>
      <c r="X149" s="9"/>
      <c r="Y149" s="9"/>
      <c r="Z149" s="9"/>
    </row>
    <row r="150" customFormat="false" ht="14.25" hidden="false" customHeight="true" outlineLevel="0" collapsed="false">
      <c r="A150" s="191"/>
      <c r="B150" s="192" t="s">
        <v>288</v>
      </c>
      <c r="C150" s="133" t="n">
        <f aca="false">SUM(C145:C149)</f>
        <v>5131.175236</v>
      </c>
      <c r="D150" s="190"/>
      <c r="E150" s="9"/>
      <c r="F150" s="9"/>
      <c r="G150" s="9"/>
      <c r="H150" s="9"/>
      <c r="I150" s="9"/>
      <c r="J150" s="9"/>
      <c r="K150" s="9"/>
      <c r="L150" s="9"/>
      <c r="M150" s="9"/>
      <c r="N150" s="9"/>
      <c r="O150" s="9"/>
      <c r="P150" s="9"/>
      <c r="Q150" s="9"/>
      <c r="R150" s="9"/>
      <c r="S150" s="9"/>
      <c r="T150" s="9"/>
      <c r="U150" s="9"/>
      <c r="V150" s="9"/>
      <c r="W150" s="9"/>
      <c r="X150" s="9"/>
      <c r="Y150" s="9"/>
      <c r="Z150" s="9"/>
    </row>
    <row r="151" customFormat="false" ht="12.75" hidden="false" customHeight="true" outlineLevel="0" collapsed="false">
      <c r="A151" s="140" t="s">
        <v>203</v>
      </c>
      <c r="B151" s="134" t="s">
        <v>289</v>
      </c>
      <c r="C151" s="182" t="n">
        <f aca="false">D138</f>
        <v>365.5309622</v>
      </c>
      <c r="D151" s="190"/>
      <c r="E151" s="9"/>
      <c r="F151" s="9"/>
      <c r="G151" s="9"/>
      <c r="H151" s="9"/>
      <c r="I151" s="9"/>
      <c r="J151" s="9"/>
      <c r="K151" s="9"/>
      <c r="L151" s="9"/>
      <c r="M151" s="9"/>
      <c r="N151" s="9"/>
      <c r="O151" s="9"/>
      <c r="P151" s="9"/>
      <c r="Q151" s="9"/>
      <c r="R151" s="9"/>
      <c r="S151" s="9"/>
      <c r="T151" s="9"/>
      <c r="U151" s="9"/>
      <c r="V151" s="9"/>
      <c r="W151" s="9"/>
      <c r="X151" s="9"/>
      <c r="Y151" s="9"/>
      <c r="Z151" s="9"/>
    </row>
    <row r="152" customFormat="false" ht="12.75" hidden="false" customHeight="true" outlineLevel="0" collapsed="false">
      <c r="A152" s="183" t="s">
        <v>290</v>
      </c>
      <c r="B152" s="184"/>
      <c r="C152" s="149" t="n">
        <f aca="false">C150+C151</f>
        <v>5496.706198</v>
      </c>
      <c r="D152" s="190" t="n">
        <f aca="false">C152*19*12</f>
        <v>1253249.013</v>
      </c>
      <c r="E152" s="9"/>
      <c r="F152" s="9"/>
      <c r="G152" s="9"/>
      <c r="H152" s="9"/>
      <c r="I152" s="9"/>
      <c r="J152" s="9"/>
      <c r="K152" s="9"/>
      <c r="L152" s="9"/>
      <c r="M152" s="9"/>
      <c r="N152" s="9"/>
      <c r="O152" s="9"/>
      <c r="P152" s="9"/>
      <c r="Q152" s="9"/>
      <c r="R152" s="9"/>
      <c r="S152" s="9"/>
      <c r="T152" s="9"/>
      <c r="U152" s="9"/>
      <c r="V152" s="9"/>
      <c r="W152" s="9"/>
      <c r="X152" s="9"/>
      <c r="Y152" s="9"/>
      <c r="Z152" s="9"/>
    </row>
    <row r="153" customFormat="false" ht="12.75" hidden="false" customHeight="true" outlineLevel="0" collapsed="false">
      <c r="A153" s="183" t="s">
        <v>291</v>
      </c>
      <c r="B153" s="184"/>
      <c r="C153" s="149" t="n">
        <f aca="false">C152*C19</f>
        <v>5496.706198</v>
      </c>
      <c r="D153" s="9"/>
      <c r="E153" s="9"/>
      <c r="F153" s="9"/>
      <c r="G153" s="9"/>
      <c r="H153" s="9"/>
      <c r="I153" s="9"/>
      <c r="J153" s="9"/>
      <c r="K153" s="9"/>
      <c r="L153" s="9"/>
      <c r="M153" s="9"/>
      <c r="N153" s="9"/>
      <c r="O153" s="9"/>
      <c r="P153" s="9"/>
      <c r="Q153" s="9"/>
      <c r="R153" s="9"/>
      <c r="S153" s="9"/>
      <c r="T153" s="9"/>
      <c r="U153" s="9"/>
      <c r="V153" s="9"/>
      <c r="W153" s="9"/>
      <c r="X153" s="9"/>
      <c r="Y153" s="9"/>
      <c r="Z153" s="9"/>
    </row>
    <row r="154" customFormat="false" ht="12.75" hidden="false" customHeight="true" outlineLevel="0" collapsed="false">
      <c r="A154" s="183" t="s">
        <v>292</v>
      </c>
      <c r="B154" s="184"/>
      <c r="C154" s="149" t="n">
        <f aca="false">C153*12</f>
        <v>65960.47438</v>
      </c>
      <c r="D154" s="9"/>
      <c r="E154" s="9"/>
      <c r="F154" s="9"/>
      <c r="G154" s="9"/>
      <c r="H154" s="9"/>
      <c r="I154" s="9"/>
      <c r="J154" s="9"/>
      <c r="K154" s="9"/>
      <c r="L154" s="9"/>
      <c r="M154" s="9"/>
      <c r="N154" s="9"/>
      <c r="O154" s="9"/>
      <c r="P154" s="9"/>
      <c r="Q154" s="9"/>
      <c r="R154" s="9"/>
      <c r="S154" s="9"/>
      <c r="T154" s="9"/>
      <c r="U154" s="9"/>
      <c r="V154" s="9"/>
      <c r="W154" s="9"/>
      <c r="X154" s="9"/>
      <c r="Y154" s="9"/>
      <c r="Z154" s="9"/>
    </row>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3">
    <mergeCell ref="A2:C3"/>
    <mergeCell ref="A4:C4"/>
    <mergeCell ref="A5:C5"/>
    <mergeCell ref="A6:C6"/>
    <mergeCell ref="A7:C7"/>
    <mergeCell ref="A11:C11"/>
    <mergeCell ref="A22:C22"/>
    <mergeCell ref="A31:B31"/>
    <mergeCell ref="A38:B38"/>
    <mergeCell ref="A42:B42"/>
    <mergeCell ref="A45:B45"/>
    <mergeCell ref="A48:B48"/>
    <mergeCell ref="A57:B57"/>
    <mergeCell ref="A58:D58"/>
    <mergeCell ref="A59:D59"/>
    <mergeCell ref="A60:D60"/>
    <mergeCell ref="A62:B62"/>
    <mergeCell ref="A70:C70"/>
    <mergeCell ref="A75:B75"/>
    <mergeCell ref="A79:B79"/>
    <mergeCell ref="A83:B83"/>
    <mergeCell ref="A90:B90"/>
    <mergeCell ref="A94:B94"/>
    <mergeCell ref="A101:B101"/>
    <mergeCell ref="A102:D103"/>
    <mergeCell ref="A105:B105"/>
    <mergeCell ref="A107:B107"/>
    <mergeCell ref="A112:B112"/>
    <mergeCell ref="A115:B115"/>
    <mergeCell ref="A119:B119"/>
    <mergeCell ref="A124:B124"/>
    <mergeCell ref="A128:B128"/>
    <mergeCell ref="A140:D140"/>
  </mergeCells>
  <printOptions headings="false" gridLines="false" gridLinesSet="true" horizontalCentered="true" verticalCentered="false"/>
  <pageMargins left="0.0958333333333333" right="0.173611111111111"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91" man="true" max="16383" min="0"/>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001"/>
  <sheetViews>
    <sheetView showFormulas="false" showGridLines="true" showRowColHeaders="true" showZeros="true" rightToLeft="false" tabSelected="false" showOutlineSymbols="true" defaultGridColor="true" view="pageBreakPreview" topLeftCell="A28" colorId="64" zoomScale="100" zoomScaleNormal="100" zoomScalePageLayoutView="100" workbookViewId="0">
      <selection pane="topLeft" activeCell="B54" activeCellId="0" sqref="B54"/>
    </sheetView>
  </sheetViews>
  <sheetFormatPr defaultColWidth="14.43359375" defaultRowHeight="15" customHeight="true" zeroHeight="false" outlineLevelRow="0" outlineLevelCol="0"/>
  <cols>
    <col collapsed="false" customWidth="true" hidden="false" outlineLevel="0" max="1" min="1" style="1" width="5"/>
    <col collapsed="false" customWidth="true" hidden="false" outlineLevel="0" max="3" min="2" style="1" width="9.14"/>
    <col collapsed="false" customWidth="true" hidden="false" outlineLevel="0" max="4" min="4" style="1" width="11.14"/>
    <col collapsed="false" customWidth="true" hidden="false" outlineLevel="0" max="5" min="5" style="1" width="21.71"/>
    <col collapsed="false" customWidth="true" hidden="false" outlineLevel="0" max="6" min="6" style="1" width="9.14"/>
    <col collapsed="false" customWidth="true" hidden="false" outlineLevel="0" max="7" min="7" style="1" width="39.29"/>
    <col collapsed="false" customWidth="true" hidden="false" outlineLevel="0" max="22" min="8" style="1" width="9.14"/>
    <col collapsed="false" customWidth="true" hidden="false" outlineLevel="0" max="26" min="23" style="1" width="8.71"/>
  </cols>
  <sheetData>
    <row r="1" customFormat="false" ht="14.25" hidden="false" customHeight="true" outlineLevel="0" collapsed="false">
      <c r="A1" s="194"/>
      <c r="B1" s="195" t="s">
        <v>295</v>
      </c>
      <c r="C1" s="195"/>
      <c r="D1" s="195"/>
      <c r="E1" s="195"/>
      <c r="F1" s="195"/>
      <c r="G1" s="195"/>
      <c r="H1" s="194"/>
      <c r="I1" s="194"/>
      <c r="J1" s="194"/>
      <c r="K1" s="194"/>
      <c r="L1" s="194"/>
      <c r="M1" s="194"/>
      <c r="N1" s="194"/>
      <c r="O1" s="194"/>
      <c r="P1" s="194"/>
      <c r="Q1" s="194"/>
      <c r="R1" s="194"/>
      <c r="S1" s="194"/>
      <c r="T1" s="194"/>
      <c r="U1" s="194"/>
      <c r="V1" s="194"/>
    </row>
    <row r="2" customFormat="false" ht="14.25" hidden="false" customHeight="true" outlineLevel="0" collapsed="false">
      <c r="A2" s="194"/>
      <c r="B2" s="196" t="s">
        <v>296</v>
      </c>
      <c r="C2" s="197"/>
      <c r="D2" s="197"/>
      <c r="E2" s="24" t="s">
        <v>297</v>
      </c>
      <c r="F2" s="24"/>
      <c r="G2" s="24"/>
      <c r="H2" s="194"/>
      <c r="I2" s="194"/>
      <c r="J2" s="194"/>
      <c r="K2" s="194"/>
      <c r="L2" s="194"/>
      <c r="M2" s="194"/>
      <c r="N2" s="194"/>
      <c r="O2" s="194"/>
      <c r="P2" s="194"/>
      <c r="Q2" s="194"/>
      <c r="R2" s="194"/>
      <c r="S2" s="194"/>
      <c r="T2" s="194"/>
      <c r="U2" s="194"/>
      <c r="V2" s="194"/>
    </row>
    <row r="3" customFormat="false" ht="14.25" hidden="false" customHeight="true" outlineLevel="0" collapsed="false">
      <c r="A3" s="194"/>
      <c r="B3" s="196" t="s">
        <v>298</v>
      </c>
      <c r="C3" s="197"/>
      <c r="D3" s="197"/>
      <c r="E3" s="198" t="n">
        <v>45667</v>
      </c>
      <c r="F3" s="198"/>
      <c r="G3" s="198"/>
      <c r="H3" s="194"/>
      <c r="I3" s="194"/>
      <c r="J3" s="194"/>
      <c r="K3" s="194"/>
      <c r="L3" s="194"/>
      <c r="M3" s="194"/>
      <c r="N3" s="194"/>
      <c r="O3" s="194"/>
      <c r="P3" s="194"/>
      <c r="Q3" s="194"/>
      <c r="R3" s="194"/>
      <c r="S3" s="194"/>
      <c r="T3" s="194"/>
      <c r="U3" s="194"/>
      <c r="V3" s="194"/>
    </row>
    <row r="4" customFormat="false" ht="14.25" hidden="false" customHeight="true" outlineLevel="0" collapsed="false">
      <c r="A4" s="194"/>
      <c r="B4" s="199" t="s">
        <v>299</v>
      </c>
      <c r="C4" s="197"/>
      <c r="D4" s="197"/>
      <c r="E4" s="24" t="s">
        <v>300</v>
      </c>
      <c r="F4" s="24"/>
      <c r="G4" s="24"/>
      <c r="H4" s="194"/>
      <c r="I4" s="194"/>
      <c r="J4" s="194"/>
      <c r="K4" s="194"/>
      <c r="L4" s="194"/>
      <c r="M4" s="194"/>
      <c r="N4" s="194"/>
      <c r="O4" s="194"/>
      <c r="P4" s="194"/>
      <c r="Q4" s="194"/>
      <c r="R4" s="194"/>
      <c r="S4" s="194"/>
      <c r="T4" s="194"/>
      <c r="U4" s="194"/>
      <c r="V4" s="194"/>
    </row>
    <row r="5" customFormat="false" ht="14.25" hidden="false" customHeight="true" outlineLevel="0" collapsed="false">
      <c r="A5" s="194"/>
      <c r="B5" s="199" t="s">
        <v>301</v>
      </c>
      <c r="C5" s="197"/>
      <c r="D5" s="197"/>
      <c r="E5" s="24" t="s">
        <v>302</v>
      </c>
      <c r="F5" s="24"/>
      <c r="G5" s="24"/>
      <c r="H5" s="194"/>
      <c r="I5" s="194"/>
      <c r="J5" s="194"/>
      <c r="K5" s="194"/>
      <c r="L5" s="194"/>
      <c r="M5" s="194"/>
      <c r="N5" s="194"/>
      <c r="O5" s="194"/>
      <c r="P5" s="194"/>
      <c r="Q5" s="194"/>
      <c r="R5" s="194"/>
      <c r="S5" s="194"/>
      <c r="T5" s="194"/>
      <c r="U5" s="194"/>
      <c r="V5" s="194"/>
    </row>
    <row r="6" customFormat="false" ht="14.25" hidden="false" customHeight="true" outlineLevel="0" collapsed="false">
      <c r="A6" s="194"/>
      <c r="B6" s="199" t="s">
        <v>303</v>
      </c>
      <c r="C6" s="197"/>
      <c r="D6" s="197"/>
      <c r="E6" s="198" t="n">
        <v>45666</v>
      </c>
      <c r="F6" s="198"/>
      <c r="G6" s="198"/>
      <c r="H6" s="194"/>
      <c r="I6" s="194"/>
      <c r="J6" s="194"/>
      <c r="K6" s="194"/>
      <c r="L6" s="194"/>
      <c r="M6" s="194"/>
      <c r="N6" s="194"/>
      <c r="O6" s="194"/>
      <c r="P6" s="194"/>
      <c r="Q6" s="194"/>
      <c r="R6" s="194"/>
      <c r="S6" s="194"/>
      <c r="T6" s="194"/>
      <c r="U6" s="194"/>
      <c r="V6" s="194"/>
    </row>
    <row r="7" customFormat="false" ht="21" hidden="false" customHeight="true" outlineLevel="0" collapsed="false">
      <c r="A7" s="194"/>
      <c r="B7" s="200" t="s">
        <v>304</v>
      </c>
      <c r="C7" s="200"/>
      <c r="D7" s="200"/>
      <c r="E7" s="200"/>
      <c r="F7" s="200"/>
      <c r="G7" s="200"/>
      <c r="H7" s="194"/>
      <c r="I7" s="194"/>
      <c r="J7" s="194"/>
      <c r="K7" s="194"/>
      <c r="L7" s="194"/>
      <c r="M7" s="194"/>
      <c r="N7" s="194"/>
      <c r="O7" s="194"/>
      <c r="P7" s="194"/>
      <c r="Q7" s="194"/>
      <c r="R7" s="194"/>
      <c r="S7" s="194"/>
      <c r="T7" s="194"/>
      <c r="U7" s="194"/>
      <c r="V7" s="194"/>
    </row>
    <row r="8" customFormat="false" ht="14.25" hidden="false" customHeight="true" outlineLevel="0" collapsed="false">
      <c r="A8" s="194"/>
      <c r="B8" s="201" t="s">
        <v>195</v>
      </c>
      <c r="C8" s="201"/>
      <c r="D8" s="201"/>
      <c r="E8" s="201"/>
      <c r="F8" s="201"/>
      <c r="G8" s="201"/>
      <c r="H8" s="194"/>
      <c r="I8" s="194"/>
      <c r="J8" s="194"/>
      <c r="K8" s="194"/>
      <c r="L8" s="194"/>
      <c r="M8" s="194"/>
      <c r="N8" s="194"/>
      <c r="O8" s="194"/>
      <c r="P8" s="194"/>
      <c r="Q8" s="194"/>
      <c r="R8" s="194"/>
      <c r="S8" s="194"/>
      <c r="T8" s="194"/>
      <c r="U8" s="194"/>
      <c r="V8" s="194"/>
    </row>
    <row r="9" customFormat="false" ht="14.25" hidden="false" customHeight="true" outlineLevel="0" collapsed="false">
      <c r="A9" s="194"/>
      <c r="B9" s="202"/>
      <c r="C9" s="202" t="s">
        <v>305</v>
      </c>
      <c r="D9" s="202"/>
      <c r="E9" s="202"/>
      <c r="F9" s="202"/>
      <c r="G9" s="202"/>
      <c r="H9" s="194"/>
      <c r="I9" s="194"/>
      <c r="J9" s="194"/>
      <c r="K9" s="194"/>
      <c r="L9" s="194"/>
      <c r="M9" s="194"/>
      <c r="N9" s="194"/>
      <c r="O9" s="194"/>
      <c r="P9" s="194"/>
      <c r="Q9" s="194"/>
      <c r="R9" s="194"/>
      <c r="S9" s="194"/>
      <c r="T9" s="194"/>
      <c r="U9" s="194"/>
      <c r="V9" s="194"/>
    </row>
    <row r="10" customFormat="false" ht="19.5" hidden="false" customHeight="true" outlineLevel="0" collapsed="false">
      <c r="A10" s="194"/>
      <c r="B10" s="203" t="s">
        <v>306</v>
      </c>
      <c r="C10" s="203"/>
      <c r="D10" s="203"/>
      <c r="E10" s="203"/>
      <c r="F10" s="203"/>
      <c r="G10" s="203"/>
      <c r="H10" s="194"/>
      <c r="I10" s="194"/>
      <c r="J10" s="194"/>
      <c r="K10" s="194"/>
      <c r="L10" s="194"/>
      <c r="M10" s="194"/>
      <c r="N10" s="194"/>
      <c r="O10" s="194"/>
      <c r="P10" s="194"/>
      <c r="Q10" s="194"/>
      <c r="R10" s="194"/>
      <c r="S10" s="194"/>
      <c r="T10" s="194"/>
      <c r="U10" s="194"/>
      <c r="V10" s="194"/>
    </row>
    <row r="11" customFormat="false" ht="14.25" hidden="false" customHeight="true" outlineLevel="0" collapsed="false">
      <c r="A11" s="194"/>
      <c r="B11" s="204"/>
      <c r="C11" s="204"/>
      <c r="D11" s="204"/>
      <c r="E11" s="204"/>
      <c r="F11" s="204"/>
      <c r="G11" s="204"/>
      <c r="H11" s="194"/>
      <c r="I11" s="194"/>
      <c r="J11" s="194"/>
      <c r="K11" s="194"/>
      <c r="L11" s="194"/>
      <c r="M11" s="194"/>
      <c r="N11" s="194"/>
      <c r="O11" s="194"/>
      <c r="P11" s="194"/>
      <c r="Q11" s="194"/>
      <c r="R11" s="194"/>
      <c r="S11" s="194"/>
      <c r="T11" s="194"/>
      <c r="U11" s="194"/>
      <c r="V11" s="194"/>
    </row>
    <row r="12" customFormat="false" ht="14.25" hidden="false" customHeight="true" outlineLevel="0" collapsed="false">
      <c r="A12" s="194"/>
      <c r="B12" s="37"/>
      <c r="C12" s="37"/>
      <c r="D12" s="37"/>
      <c r="E12" s="37"/>
      <c r="F12" s="37"/>
      <c r="G12" s="37"/>
      <c r="H12" s="194"/>
      <c r="I12" s="194"/>
      <c r="J12" s="194"/>
      <c r="K12" s="194"/>
      <c r="L12" s="194"/>
      <c r="M12" s="194"/>
      <c r="N12" s="194"/>
      <c r="O12" s="194"/>
      <c r="P12" s="194"/>
      <c r="Q12" s="194"/>
      <c r="R12" s="194"/>
      <c r="S12" s="194"/>
      <c r="T12" s="194"/>
      <c r="U12" s="194"/>
      <c r="V12" s="194"/>
    </row>
    <row r="13" customFormat="false" ht="14.25" hidden="false" customHeight="true" outlineLevel="0" collapsed="false">
      <c r="A13" s="194"/>
      <c r="B13" s="205" t="s">
        <v>208</v>
      </c>
      <c r="C13" s="205"/>
      <c r="D13" s="205"/>
      <c r="E13" s="205"/>
      <c r="F13" s="205"/>
      <c r="G13" s="205"/>
      <c r="H13" s="194"/>
      <c r="I13" s="194"/>
      <c r="J13" s="194"/>
      <c r="K13" s="194"/>
      <c r="L13" s="194"/>
      <c r="M13" s="194"/>
      <c r="N13" s="194"/>
      <c r="O13" s="194"/>
      <c r="P13" s="194"/>
      <c r="Q13" s="194"/>
      <c r="R13" s="194"/>
      <c r="S13" s="194"/>
      <c r="T13" s="194"/>
      <c r="U13" s="194"/>
      <c r="V13" s="194"/>
    </row>
    <row r="14" customFormat="false" ht="15.75" hidden="false" customHeight="true" outlineLevel="0" collapsed="false">
      <c r="A14" s="194"/>
      <c r="B14" s="206" t="s">
        <v>209</v>
      </c>
      <c r="C14" s="206"/>
      <c r="D14" s="206"/>
      <c r="E14" s="206"/>
      <c r="F14" s="206"/>
      <c r="G14" s="206"/>
      <c r="H14" s="194"/>
      <c r="I14" s="194"/>
      <c r="J14" s="194"/>
      <c r="K14" s="194"/>
      <c r="L14" s="194"/>
      <c r="M14" s="194"/>
      <c r="N14" s="194"/>
      <c r="O14" s="194"/>
      <c r="P14" s="194"/>
      <c r="Q14" s="194"/>
      <c r="R14" s="194"/>
      <c r="S14" s="194"/>
      <c r="T14" s="194"/>
      <c r="U14" s="194"/>
      <c r="V14" s="194"/>
    </row>
    <row r="15" customFormat="false" ht="15.75" hidden="false" customHeight="true" outlineLevel="0" collapsed="false">
      <c r="A15" s="194"/>
      <c r="B15" s="202" t="s">
        <v>172</v>
      </c>
      <c r="C15" s="207" t="s">
        <v>307</v>
      </c>
      <c r="D15" s="207"/>
      <c r="E15" s="207"/>
      <c r="F15" s="207"/>
      <c r="G15" s="207"/>
      <c r="H15" s="194"/>
      <c r="I15" s="194"/>
      <c r="J15" s="194"/>
      <c r="K15" s="194"/>
      <c r="L15" s="194"/>
      <c r="M15" s="194"/>
      <c r="N15" s="194"/>
      <c r="O15" s="194"/>
      <c r="P15" s="194"/>
      <c r="Q15" s="194"/>
      <c r="R15" s="194"/>
      <c r="S15" s="194"/>
      <c r="T15" s="194"/>
      <c r="U15" s="194"/>
      <c r="V15" s="194"/>
    </row>
    <row r="16" customFormat="false" ht="15.75" hidden="false" customHeight="true" outlineLevel="0" collapsed="false">
      <c r="A16" s="194"/>
      <c r="B16" s="24" t="s">
        <v>308</v>
      </c>
      <c r="C16" s="24"/>
      <c r="D16" s="24"/>
      <c r="E16" s="24"/>
      <c r="F16" s="24"/>
      <c r="G16" s="24"/>
      <c r="H16" s="194"/>
      <c r="I16" s="194"/>
      <c r="J16" s="194"/>
      <c r="K16" s="194"/>
      <c r="L16" s="194"/>
      <c r="M16" s="194"/>
      <c r="N16" s="194"/>
      <c r="O16" s="194"/>
      <c r="P16" s="194"/>
      <c r="Q16" s="194"/>
      <c r="R16" s="194"/>
      <c r="S16" s="194"/>
      <c r="T16" s="194"/>
      <c r="U16" s="194"/>
      <c r="V16" s="194"/>
    </row>
    <row r="17" customFormat="false" ht="15.75" hidden="false" customHeight="true" outlineLevel="0" collapsed="false">
      <c r="A17" s="194"/>
      <c r="B17" s="208" t="s">
        <v>174</v>
      </c>
      <c r="C17" s="202" t="s">
        <v>211</v>
      </c>
      <c r="D17" s="202"/>
      <c r="E17" s="202"/>
      <c r="F17" s="202"/>
      <c r="G17" s="202"/>
      <c r="H17" s="194"/>
      <c r="I17" s="194"/>
      <c r="J17" s="194"/>
      <c r="K17" s="194"/>
      <c r="L17" s="194"/>
      <c r="M17" s="194"/>
      <c r="N17" s="194"/>
      <c r="O17" s="194"/>
      <c r="P17" s="194"/>
      <c r="Q17" s="194"/>
      <c r="R17" s="194"/>
      <c r="S17" s="194"/>
      <c r="T17" s="194"/>
      <c r="U17" s="194"/>
      <c r="V17" s="194"/>
    </row>
    <row r="18" customFormat="false" ht="25.5" hidden="false" customHeight="true" outlineLevel="0" collapsed="false">
      <c r="A18" s="194"/>
      <c r="B18" s="209" t="s">
        <v>309</v>
      </c>
      <c r="C18" s="209"/>
      <c r="D18" s="209"/>
      <c r="E18" s="209"/>
      <c r="F18" s="209"/>
      <c r="G18" s="209"/>
      <c r="H18" s="194"/>
      <c r="I18" s="194"/>
      <c r="J18" s="194"/>
      <c r="K18" s="194"/>
      <c r="L18" s="194"/>
      <c r="M18" s="194"/>
      <c r="N18" s="194"/>
      <c r="O18" s="194"/>
      <c r="P18" s="194"/>
      <c r="Q18" s="194"/>
      <c r="R18" s="194"/>
      <c r="S18" s="194"/>
      <c r="T18" s="194"/>
      <c r="U18" s="194"/>
      <c r="V18" s="194"/>
    </row>
    <row r="19" customFormat="false" ht="14.25" hidden="false" customHeight="true" outlineLevel="0" collapsed="false">
      <c r="A19" s="194"/>
      <c r="B19" s="210" t="s">
        <v>310</v>
      </c>
      <c r="C19" s="210"/>
      <c r="D19" s="210"/>
      <c r="E19" s="210"/>
      <c r="F19" s="210"/>
      <c r="G19" s="210"/>
      <c r="H19" s="194"/>
      <c r="I19" s="194"/>
      <c r="J19" s="194"/>
      <c r="K19" s="194"/>
      <c r="L19" s="194"/>
      <c r="M19" s="194"/>
      <c r="N19" s="194"/>
      <c r="O19" s="194"/>
      <c r="P19" s="194"/>
      <c r="Q19" s="194"/>
      <c r="R19" s="194"/>
      <c r="S19" s="194"/>
      <c r="T19" s="194"/>
      <c r="U19" s="194"/>
      <c r="V19" s="194"/>
    </row>
    <row r="20" customFormat="false" ht="15.75" hidden="false" customHeight="true" outlineLevel="0" collapsed="false">
      <c r="A20" s="194"/>
      <c r="B20" s="211" t="s">
        <v>212</v>
      </c>
      <c r="C20" s="211"/>
      <c r="D20" s="211"/>
      <c r="E20" s="211"/>
      <c r="F20" s="211"/>
      <c r="G20" s="211"/>
      <c r="H20" s="194"/>
      <c r="I20" s="194"/>
      <c r="J20" s="194"/>
      <c r="K20" s="194"/>
      <c r="L20" s="194"/>
      <c r="M20" s="194"/>
      <c r="N20" s="194"/>
      <c r="O20" s="194"/>
      <c r="P20" s="194"/>
      <c r="Q20" s="194"/>
      <c r="R20" s="194"/>
      <c r="S20" s="194"/>
      <c r="T20" s="194"/>
      <c r="U20" s="194"/>
      <c r="V20" s="194"/>
    </row>
    <row r="21" customFormat="false" ht="15.75" hidden="false" customHeight="true" outlineLevel="0" collapsed="false">
      <c r="A21" s="194"/>
      <c r="B21" s="212" t="s">
        <v>219</v>
      </c>
      <c r="C21" s="212" t="s">
        <v>220</v>
      </c>
      <c r="D21" s="212"/>
      <c r="E21" s="212"/>
      <c r="F21" s="212"/>
      <c r="G21" s="212"/>
      <c r="H21" s="194"/>
      <c r="I21" s="194"/>
      <c r="J21" s="194"/>
      <c r="K21" s="194"/>
      <c r="L21" s="194"/>
      <c r="M21" s="194"/>
      <c r="N21" s="194"/>
      <c r="O21" s="194"/>
      <c r="P21" s="194"/>
      <c r="Q21" s="194"/>
      <c r="R21" s="194"/>
      <c r="S21" s="194"/>
      <c r="T21" s="194"/>
      <c r="U21" s="194"/>
      <c r="V21" s="194"/>
    </row>
    <row r="22" customFormat="false" ht="12.75" hidden="false" customHeight="true" outlineLevel="0" collapsed="false">
      <c r="A22" s="194"/>
      <c r="B22" s="213" t="s">
        <v>311</v>
      </c>
      <c r="C22" s="213"/>
      <c r="D22" s="213"/>
      <c r="E22" s="213"/>
      <c r="F22" s="213"/>
      <c r="G22" s="213"/>
      <c r="H22" s="194"/>
      <c r="I22" s="194"/>
      <c r="J22" s="194"/>
      <c r="K22" s="194"/>
      <c r="L22" s="194"/>
      <c r="M22" s="194"/>
      <c r="N22" s="194"/>
      <c r="O22" s="194"/>
      <c r="P22" s="194"/>
      <c r="Q22" s="194"/>
      <c r="R22" s="194"/>
      <c r="S22" s="194"/>
      <c r="T22" s="194"/>
      <c r="U22" s="194"/>
      <c r="V22" s="194"/>
    </row>
    <row r="23" customFormat="false" ht="14.25" hidden="false" customHeight="true" outlineLevel="0" collapsed="false">
      <c r="A23" s="194"/>
      <c r="B23" s="213"/>
      <c r="C23" s="213"/>
      <c r="D23" s="213"/>
      <c r="E23" s="213"/>
      <c r="F23" s="213"/>
      <c r="G23" s="213"/>
      <c r="H23" s="194"/>
      <c r="I23" s="194"/>
      <c r="J23" s="194"/>
      <c r="K23" s="194"/>
      <c r="L23" s="194"/>
      <c r="M23" s="194"/>
      <c r="N23" s="194"/>
      <c r="O23" s="194"/>
      <c r="P23" s="194"/>
      <c r="Q23" s="194"/>
      <c r="R23" s="194"/>
      <c r="S23" s="194"/>
      <c r="T23" s="194"/>
      <c r="U23" s="194"/>
      <c r="V23" s="194"/>
    </row>
    <row r="24" customFormat="false" ht="14.25" hidden="false" customHeight="true" outlineLevel="0" collapsed="false">
      <c r="A24" s="194"/>
      <c r="B24" s="213"/>
      <c r="C24" s="213"/>
      <c r="D24" s="213"/>
      <c r="E24" s="213"/>
      <c r="F24" s="213"/>
      <c r="G24" s="213"/>
      <c r="H24" s="194"/>
      <c r="I24" s="194"/>
      <c r="J24" s="194"/>
      <c r="K24" s="194"/>
      <c r="L24" s="194"/>
      <c r="M24" s="194"/>
      <c r="N24" s="194"/>
      <c r="O24" s="194"/>
      <c r="P24" s="194"/>
      <c r="Q24" s="194"/>
      <c r="R24" s="194"/>
      <c r="S24" s="194"/>
      <c r="T24" s="194"/>
      <c r="U24" s="194"/>
      <c r="V24" s="194"/>
    </row>
    <row r="25" customFormat="false" ht="14.25" hidden="false" customHeight="true" outlineLevel="0" collapsed="false">
      <c r="A25" s="194"/>
      <c r="B25" s="24" t="s">
        <v>312</v>
      </c>
      <c r="C25" s="24"/>
      <c r="D25" s="24"/>
      <c r="E25" s="24"/>
      <c r="F25" s="24"/>
      <c r="G25" s="24"/>
      <c r="H25" s="194"/>
      <c r="I25" s="194"/>
      <c r="J25" s="194"/>
      <c r="K25" s="194"/>
      <c r="L25" s="194"/>
      <c r="M25" s="194"/>
      <c r="N25" s="194"/>
      <c r="O25" s="194"/>
      <c r="P25" s="194"/>
      <c r="Q25" s="194"/>
      <c r="R25" s="194"/>
      <c r="S25" s="194"/>
      <c r="T25" s="194"/>
      <c r="U25" s="194"/>
      <c r="V25" s="194"/>
    </row>
    <row r="26" customFormat="false" ht="15.75" hidden="false" customHeight="true" outlineLevel="0" collapsed="false">
      <c r="A26" s="194"/>
      <c r="B26" s="211" t="s">
        <v>226</v>
      </c>
      <c r="C26" s="211"/>
      <c r="D26" s="211"/>
      <c r="E26" s="211"/>
      <c r="F26" s="211"/>
      <c r="G26" s="211"/>
      <c r="H26" s="194"/>
      <c r="I26" s="194"/>
      <c r="J26" s="194"/>
      <c r="K26" s="194"/>
      <c r="L26" s="194"/>
      <c r="M26" s="194"/>
      <c r="N26" s="194"/>
      <c r="O26" s="194"/>
      <c r="P26" s="194"/>
      <c r="Q26" s="194"/>
      <c r="R26" s="194"/>
      <c r="S26" s="194"/>
      <c r="T26" s="194"/>
      <c r="U26" s="194"/>
      <c r="V26" s="194"/>
    </row>
    <row r="27" customFormat="false" ht="12.75" hidden="false" customHeight="true" outlineLevel="0" collapsed="false">
      <c r="A27" s="194"/>
      <c r="B27" s="202" t="s">
        <v>172</v>
      </c>
      <c r="C27" s="207" t="s">
        <v>229</v>
      </c>
      <c r="D27" s="207"/>
      <c r="E27" s="207"/>
      <c r="F27" s="207"/>
      <c r="G27" s="207"/>
      <c r="H27" s="194"/>
      <c r="I27" s="194"/>
      <c r="J27" s="194"/>
      <c r="K27" s="194"/>
      <c r="L27" s="194"/>
      <c r="M27" s="194"/>
      <c r="N27" s="194"/>
      <c r="O27" s="194"/>
      <c r="P27" s="194"/>
      <c r="Q27" s="194"/>
      <c r="R27" s="194"/>
      <c r="S27" s="194"/>
      <c r="T27" s="194"/>
      <c r="U27" s="194"/>
      <c r="V27" s="194"/>
    </row>
    <row r="28" customFormat="false" ht="14.25" hidden="false" customHeight="true" outlineLevel="0" collapsed="false">
      <c r="A28" s="194"/>
      <c r="B28" s="24" t="s">
        <v>313</v>
      </c>
      <c r="C28" s="24"/>
      <c r="D28" s="24"/>
      <c r="E28" s="24"/>
      <c r="F28" s="24"/>
      <c r="G28" s="24"/>
      <c r="H28" s="194"/>
      <c r="I28" s="194"/>
      <c r="J28" s="194"/>
      <c r="K28" s="194"/>
      <c r="L28" s="194"/>
      <c r="M28" s="194"/>
      <c r="N28" s="194"/>
      <c r="O28" s="194"/>
      <c r="P28" s="194"/>
      <c r="Q28" s="194"/>
      <c r="R28" s="194"/>
      <c r="S28" s="194"/>
      <c r="T28" s="194"/>
      <c r="U28" s="194"/>
      <c r="V28" s="194"/>
    </row>
    <row r="29" customFormat="false" ht="12.75" hidden="false" customHeight="true" outlineLevel="0" collapsed="false">
      <c r="A29" s="194"/>
      <c r="B29" s="202" t="s">
        <v>174</v>
      </c>
      <c r="C29" s="207" t="s">
        <v>314</v>
      </c>
      <c r="D29" s="207"/>
      <c r="E29" s="207"/>
      <c r="F29" s="207"/>
      <c r="G29" s="207"/>
      <c r="H29" s="194"/>
      <c r="I29" s="194"/>
      <c r="J29" s="194"/>
      <c r="K29" s="194"/>
      <c r="L29" s="194"/>
      <c r="M29" s="194"/>
      <c r="N29" s="194"/>
      <c r="O29" s="194"/>
      <c r="P29" s="194"/>
      <c r="Q29" s="194"/>
      <c r="R29" s="194"/>
      <c r="S29" s="194"/>
      <c r="T29" s="194"/>
      <c r="U29" s="194"/>
      <c r="V29" s="194"/>
    </row>
    <row r="30" customFormat="false" ht="14.25" hidden="false" customHeight="true" outlineLevel="0" collapsed="false">
      <c r="A30" s="194"/>
      <c r="B30" s="24" t="s">
        <v>315</v>
      </c>
      <c r="C30" s="24"/>
      <c r="D30" s="24"/>
      <c r="E30" s="24"/>
      <c r="F30" s="24"/>
      <c r="G30" s="24"/>
      <c r="H30" s="194"/>
      <c r="I30" s="194"/>
      <c r="J30" s="194"/>
      <c r="K30" s="194"/>
      <c r="L30" s="194"/>
      <c r="M30" s="194"/>
      <c r="N30" s="194"/>
      <c r="O30" s="194"/>
      <c r="P30" s="194"/>
      <c r="Q30" s="194"/>
      <c r="R30" s="194"/>
      <c r="S30" s="194"/>
      <c r="T30" s="194"/>
      <c r="U30" s="194"/>
      <c r="V30" s="194"/>
    </row>
    <row r="31" customFormat="false" ht="12.75" hidden="false" customHeight="true" outlineLevel="0" collapsed="false">
      <c r="A31" s="194"/>
      <c r="B31" s="202" t="s">
        <v>180</v>
      </c>
      <c r="C31" s="207" t="s">
        <v>232</v>
      </c>
      <c r="D31" s="207"/>
      <c r="E31" s="207"/>
      <c r="F31" s="207"/>
      <c r="G31" s="207"/>
      <c r="H31" s="194"/>
      <c r="I31" s="194"/>
      <c r="J31" s="194"/>
      <c r="K31" s="194"/>
      <c r="L31" s="194"/>
      <c r="M31" s="194"/>
      <c r="N31" s="194"/>
      <c r="O31" s="194"/>
      <c r="P31" s="194"/>
      <c r="Q31" s="194"/>
      <c r="R31" s="194"/>
      <c r="S31" s="194"/>
      <c r="T31" s="194"/>
      <c r="U31" s="194"/>
      <c r="V31" s="194"/>
    </row>
    <row r="32" customFormat="false" ht="14.25" hidden="false" customHeight="true" outlineLevel="0" collapsed="false">
      <c r="A32" s="194"/>
      <c r="B32" s="24" t="s">
        <v>316</v>
      </c>
      <c r="C32" s="24"/>
      <c r="D32" s="24"/>
      <c r="E32" s="24"/>
      <c r="F32" s="24"/>
      <c r="G32" s="24"/>
      <c r="H32" s="194"/>
      <c r="I32" s="194"/>
      <c r="J32" s="194"/>
      <c r="K32" s="194"/>
      <c r="L32" s="194"/>
      <c r="M32" s="194"/>
      <c r="N32" s="194"/>
      <c r="O32" s="194"/>
      <c r="P32" s="194"/>
      <c r="Q32" s="194"/>
      <c r="R32" s="194"/>
      <c r="S32" s="194"/>
      <c r="T32" s="194"/>
      <c r="U32" s="194"/>
      <c r="V32" s="194"/>
    </row>
    <row r="33" customFormat="false" ht="12.75" hidden="false" customHeight="true" outlineLevel="0" collapsed="false">
      <c r="A33" s="194"/>
      <c r="B33" s="202" t="s">
        <v>205</v>
      </c>
      <c r="C33" s="207" t="s">
        <v>234</v>
      </c>
      <c r="D33" s="207"/>
      <c r="E33" s="207"/>
      <c r="F33" s="207"/>
      <c r="G33" s="207"/>
      <c r="H33" s="194"/>
      <c r="I33" s="194"/>
      <c r="J33" s="194"/>
      <c r="K33" s="194"/>
      <c r="L33" s="194"/>
      <c r="M33" s="194"/>
      <c r="N33" s="194"/>
      <c r="O33" s="194"/>
      <c r="P33" s="194"/>
      <c r="Q33" s="194"/>
      <c r="R33" s="194"/>
      <c r="S33" s="194"/>
      <c r="T33" s="194"/>
      <c r="U33" s="194"/>
      <c r="V33" s="194"/>
    </row>
    <row r="34" customFormat="false" ht="14.25" hidden="false" customHeight="true" outlineLevel="0" collapsed="false">
      <c r="A34" s="194"/>
      <c r="B34" s="24" t="s">
        <v>317</v>
      </c>
      <c r="C34" s="24"/>
      <c r="D34" s="24"/>
      <c r="E34" s="24"/>
      <c r="F34" s="24"/>
      <c r="G34" s="24"/>
      <c r="H34" s="194"/>
      <c r="I34" s="194"/>
      <c r="J34" s="194"/>
      <c r="K34" s="194"/>
      <c r="L34" s="194"/>
      <c r="M34" s="194"/>
      <c r="N34" s="194"/>
      <c r="O34" s="194"/>
      <c r="P34" s="194"/>
      <c r="Q34" s="194"/>
      <c r="R34" s="194"/>
      <c r="S34" s="194"/>
      <c r="T34" s="194"/>
      <c r="U34" s="194"/>
      <c r="V34" s="194"/>
    </row>
    <row r="35" customFormat="false" ht="14.25" hidden="false" customHeight="true" outlineLevel="0" collapsed="false">
      <c r="A35" s="194"/>
      <c r="B35" s="194"/>
      <c r="C35" s="194"/>
      <c r="D35" s="194"/>
      <c r="E35" s="194"/>
      <c r="F35" s="194"/>
      <c r="G35" s="194"/>
      <c r="H35" s="194"/>
      <c r="I35" s="194"/>
      <c r="J35" s="194"/>
      <c r="K35" s="194"/>
      <c r="L35" s="194"/>
      <c r="M35" s="194"/>
      <c r="N35" s="194"/>
      <c r="O35" s="194"/>
      <c r="P35" s="194"/>
      <c r="Q35" s="194"/>
      <c r="R35" s="194"/>
      <c r="S35" s="194"/>
      <c r="T35" s="194"/>
      <c r="U35" s="194"/>
      <c r="V35" s="194"/>
    </row>
    <row r="36" customFormat="false" ht="15.75" hidden="false" customHeight="true" outlineLevel="0" collapsed="false">
      <c r="A36" s="194"/>
      <c r="B36" s="205" t="s">
        <v>244</v>
      </c>
      <c r="C36" s="205"/>
      <c r="D36" s="205"/>
      <c r="E36" s="205"/>
      <c r="F36" s="205"/>
      <c r="G36" s="205"/>
      <c r="H36" s="194"/>
      <c r="I36" s="194"/>
      <c r="J36" s="194"/>
      <c r="K36" s="194"/>
      <c r="L36" s="194"/>
      <c r="M36" s="194"/>
      <c r="N36" s="194"/>
      <c r="O36" s="194"/>
      <c r="P36" s="194"/>
      <c r="Q36" s="194"/>
      <c r="R36" s="194"/>
      <c r="S36" s="194"/>
      <c r="T36" s="194"/>
      <c r="U36" s="194"/>
      <c r="V36" s="194"/>
    </row>
    <row r="37" customFormat="false" ht="14.25" hidden="false" customHeight="true" outlineLevel="0" collapsed="false">
      <c r="A37" s="194"/>
      <c r="B37" s="214" t="s">
        <v>172</v>
      </c>
      <c r="C37" s="215" t="s">
        <v>245</v>
      </c>
      <c r="D37" s="215"/>
      <c r="E37" s="215"/>
      <c r="F37" s="215"/>
      <c r="G37" s="215"/>
      <c r="H37" s="194"/>
      <c r="I37" s="194"/>
      <c r="J37" s="194"/>
      <c r="K37" s="194"/>
      <c r="L37" s="194"/>
      <c r="M37" s="194"/>
      <c r="N37" s="194"/>
      <c r="O37" s="194"/>
      <c r="P37" s="194"/>
      <c r="Q37" s="194"/>
      <c r="R37" s="194"/>
      <c r="S37" s="194"/>
      <c r="T37" s="194"/>
      <c r="U37" s="194"/>
      <c r="V37" s="194"/>
    </row>
    <row r="38" customFormat="false" ht="14.25" hidden="false" customHeight="true" outlineLevel="0" collapsed="false">
      <c r="A38" s="194"/>
      <c r="B38" s="216" t="s">
        <v>318</v>
      </c>
      <c r="C38" s="216"/>
      <c r="D38" s="216"/>
      <c r="E38" s="216"/>
      <c r="F38" s="216"/>
      <c r="G38" s="216"/>
      <c r="H38" s="194"/>
      <c r="I38" s="194"/>
      <c r="J38" s="194"/>
      <c r="K38" s="194"/>
      <c r="L38" s="194"/>
      <c r="M38" s="194"/>
      <c r="N38" s="194"/>
      <c r="O38" s="194"/>
      <c r="P38" s="194"/>
      <c r="Q38" s="194"/>
      <c r="R38" s="194"/>
      <c r="S38" s="194"/>
      <c r="T38" s="194"/>
      <c r="U38" s="194"/>
      <c r="V38" s="194"/>
    </row>
    <row r="39" customFormat="false" ht="12.75" hidden="false" customHeight="true" outlineLevel="0" collapsed="false">
      <c r="A39" s="194"/>
      <c r="B39" s="217" t="s">
        <v>319</v>
      </c>
      <c r="C39" s="217"/>
      <c r="D39" s="217"/>
      <c r="E39" s="217"/>
      <c r="F39" s="217"/>
      <c r="G39" s="217"/>
      <c r="H39" s="194"/>
      <c r="I39" s="194"/>
      <c r="J39" s="194"/>
      <c r="K39" s="194"/>
      <c r="L39" s="194"/>
      <c r="M39" s="194"/>
      <c r="N39" s="194"/>
      <c r="O39" s="194"/>
      <c r="P39" s="194"/>
      <c r="Q39" s="194"/>
      <c r="R39" s="194"/>
      <c r="S39" s="194"/>
      <c r="T39" s="194"/>
      <c r="U39" s="194"/>
      <c r="V39" s="194"/>
    </row>
    <row r="40" customFormat="false" ht="14.25" hidden="false" customHeight="true" outlineLevel="0" collapsed="false">
      <c r="A40" s="194"/>
      <c r="B40" s="217"/>
      <c r="C40" s="217"/>
      <c r="D40" s="217"/>
      <c r="E40" s="217"/>
      <c r="F40" s="217"/>
      <c r="G40" s="217"/>
      <c r="H40" s="194"/>
      <c r="I40" s="194"/>
      <c r="J40" s="194"/>
      <c r="K40" s="194"/>
      <c r="L40" s="194"/>
      <c r="M40" s="194"/>
      <c r="N40" s="194"/>
      <c r="O40" s="194"/>
      <c r="P40" s="194"/>
      <c r="Q40" s="194"/>
      <c r="R40" s="194"/>
      <c r="S40" s="194"/>
      <c r="T40" s="194"/>
      <c r="U40" s="194"/>
      <c r="V40" s="194"/>
    </row>
    <row r="41" customFormat="false" ht="14.25" hidden="false" customHeight="true" outlineLevel="0" collapsed="false">
      <c r="A41" s="194"/>
      <c r="B41" s="218" t="s">
        <v>177</v>
      </c>
      <c r="C41" s="208" t="s">
        <v>320</v>
      </c>
      <c r="D41" s="208"/>
      <c r="E41" s="208"/>
      <c r="F41" s="208"/>
      <c r="G41" s="208"/>
      <c r="H41" s="194"/>
      <c r="I41" s="194"/>
      <c r="J41" s="194"/>
      <c r="K41" s="194"/>
      <c r="L41" s="194"/>
      <c r="M41" s="194"/>
      <c r="N41" s="194"/>
      <c r="O41" s="194"/>
      <c r="P41" s="194"/>
      <c r="Q41" s="194"/>
      <c r="R41" s="194"/>
      <c r="S41" s="194"/>
      <c r="T41" s="194"/>
      <c r="U41" s="194"/>
      <c r="V41" s="194"/>
    </row>
    <row r="42" customFormat="false" ht="14.25" hidden="false" customHeight="true" outlineLevel="0" collapsed="false">
      <c r="A42" s="194"/>
      <c r="B42" s="219" t="s">
        <v>321</v>
      </c>
      <c r="C42" s="219"/>
      <c r="D42" s="219"/>
      <c r="E42" s="219"/>
      <c r="F42" s="219"/>
      <c r="G42" s="219"/>
      <c r="H42" s="194"/>
      <c r="I42" s="194"/>
      <c r="J42" s="194"/>
      <c r="K42" s="194"/>
      <c r="L42" s="194"/>
      <c r="M42" s="194"/>
      <c r="N42" s="194"/>
      <c r="O42" s="194"/>
      <c r="P42" s="194"/>
      <c r="Q42" s="194"/>
      <c r="R42" s="194"/>
      <c r="S42" s="194"/>
      <c r="T42" s="194"/>
      <c r="U42" s="194"/>
      <c r="V42" s="194"/>
    </row>
    <row r="43" customFormat="false" ht="14.25" hidden="false" customHeight="true" outlineLevel="0" collapsed="false">
      <c r="A43" s="194"/>
      <c r="B43" s="220" t="s">
        <v>180</v>
      </c>
      <c r="C43" s="208" t="s">
        <v>248</v>
      </c>
      <c r="D43" s="208"/>
      <c r="E43" s="208"/>
      <c r="F43" s="208"/>
      <c r="G43" s="208"/>
      <c r="H43" s="194"/>
      <c r="I43" s="194"/>
      <c r="J43" s="194"/>
      <c r="K43" s="194"/>
      <c r="L43" s="194"/>
      <c r="M43" s="194"/>
      <c r="N43" s="194"/>
      <c r="O43" s="194"/>
      <c r="P43" s="194"/>
      <c r="Q43" s="194"/>
      <c r="R43" s="194"/>
      <c r="S43" s="194"/>
      <c r="T43" s="194"/>
      <c r="U43" s="194"/>
      <c r="V43" s="194"/>
    </row>
    <row r="44" customFormat="false" ht="14.25" hidden="false" customHeight="true" outlineLevel="0" collapsed="false">
      <c r="A44" s="194"/>
      <c r="B44" s="216" t="s">
        <v>322</v>
      </c>
      <c r="C44" s="216"/>
      <c r="D44" s="216"/>
      <c r="E44" s="216"/>
      <c r="F44" s="216"/>
      <c r="G44" s="216"/>
      <c r="H44" s="194"/>
      <c r="I44" s="194"/>
      <c r="J44" s="194"/>
      <c r="K44" s="194"/>
      <c r="L44" s="194"/>
      <c r="M44" s="194"/>
      <c r="N44" s="194"/>
      <c r="O44" s="194"/>
      <c r="P44" s="194"/>
      <c r="Q44" s="194"/>
      <c r="R44" s="194"/>
      <c r="S44" s="194"/>
      <c r="T44" s="194"/>
      <c r="U44" s="194"/>
      <c r="V44" s="194"/>
    </row>
    <row r="45" customFormat="false" ht="12.75" hidden="true" customHeight="true" outlineLevel="0" collapsed="false">
      <c r="A45" s="194"/>
      <c r="B45" s="221" t="s">
        <v>323</v>
      </c>
      <c r="C45" s="221"/>
      <c r="D45" s="221"/>
      <c r="E45" s="221"/>
      <c r="F45" s="221"/>
      <c r="G45" s="221"/>
      <c r="H45" s="194"/>
      <c r="I45" s="194"/>
      <c r="J45" s="194"/>
      <c r="K45" s="194"/>
      <c r="L45" s="194"/>
      <c r="M45" s="194"/>
      <c r="N45" s="194"/>
      <c r="O45" s="194"/>
      <c r="P45" s="194"/>
      <c r="Q45" s="194"/>
      <c r="R45" s="194"/>
      <c r="S45" s="194"/>
      <c r="T45" s="194"/>
      <c r="U45" s="194"/>
      <c r="V45" s="194"/>
    </row>
    <row r="46" customFormat="false" ht="12.75" hidden="true" customHeight="true" outlineLevel="0" collapsed="false">
      <c r="A46" s="194"/>
      <c r="B46" s="222" t="s">
        <v>324</v>
      </c>
      <c r="C46" s="222"/>
      <c r="D46" s="222"/>
      <c r="E46" s="222"/>
      <c r="F46" s="222"/>
      <c r="G46" s="222"/>
      <c r="H46" s="194"/>
      <c r="I46" s="194"/>
      <c r="J46" s="194"/>
      <c r="K46" s="194"/>
      <c r="L46" s="194"/>
      <c r="M46" s="194"/>
      <c r="N46" s="194"/>
      <c r="O46" s="194"/>
      <c r="P46" s="194"/>
      <c r="Q46" s="194"/>
      <c r="R46" s="194"/>
      <c r="S46" s="194"/>
      <c r="T46" s="194"/>
      <c r="U46" s="194"/>
      <c r="V46" s="194"/>
    </row>
    <row r="47" customFormat="false" ht="14.25" hidden="true" customHeight="true" outlineLevel="0" collapsed="false">
      <c r="A47" s="194"/>
      <c r="B47" s="222"/>
      <c r="C47" s="222"/>
      <c r="D47" s="222"/>
      <c r="E47" s="222"/>
      <c r="F47" s="222"/>
      <c r="G47" s="222"/>
      <c r="H47" s="194"/>
      <c r="I47" s="194"/>
      <c r="J47" s="194"/>
      <c r="K47" s="194"/>
      <c r="L47" s="194"/>
      <c r="M47" s="194"/>
      <c r="N47" s="194"/>
      <c r="O47" s="194"/>
      <c r="P47" s="194"/>
      <c r="Q47" s="194"/>
      <c r="R47" s="194"/>
      <c r="S47" s="194"/>
      <c r="T47" s="194"/>
      <c r="U47" s="194"/>
      <c r="V47" s="194"/>
    </row>
    <row r="48" customFormat="false" ht="14.25" hidden="true" customHeight="true" outlineLevel="0" collapsed="false">
      <c r="A48" s="194"/>
      <c r="B48" s="223" t="s">
        <v>325</v>
      </c>
      <c r="C48" s="223"/>
      <c r="D48" s="223"/>
      <c r="E48" s="223"/>
      <c r="F48" s="223"/>
      <c r="G48" s="223"/>
      <c r="H48" s="194"/>
      <c r="I48" s="194"/>
      <c r="J48" s="194"/>
      <c r="K48" s="194"/>
      <c r="L48" s="194"/>
      <c r="M48" s="194"/>
      <c r="N48" s="194"/>
      <c r="O48" s="194"/>
      <c r="P48" s="194"/>
      <c r="Q48" s="194"/>
      <c r="R48" s="194"/>
      <c r="S48" s="194"/>
      <c r="T48" s="194"/>
      <c r="U48" s="194"/>
      <c r="V48" s="194"/>
    </row>
    <row r="49" customFormat="false" ht="14.25" hidden="false" customHeight="true" outlineLevel="0" collapsed="false">
      <c r="A49" s="194"/>
      <c r="B49" s="224" t="s">
        <v>205</v>
      </c>
      <c r="C49" s="225" t="s">
        <v>250</v>
      </c>
      <c r="D49" s="225"/>
      <c r="E49" s="225"/>
      <c r="F49" s="225"/>
      <c r="G49" s="225"/>
      <c r="H49" s="194"/>
      <c r="I49" s="194"/>
      <c r="J49" s="194"/>
      <c r="K49" s="194"/>
      <c r="L49" s="194"/>
      <c r="M49" s="194"/>
      <c r="N49" s="194"/>
      <c r="O49" s="194"/>
      <c r="P49" s="194"/>
      <c r="Q49" s="194"/>
      <c r="R49" s="194"/>
      <c r="S49" s="194"/>
      <c r="T49" s="194"/>
      <c r="U49" s="194"/>
      <c r="V49" s="194"/>
    </row>
    <row r="50" customFormat="false" ht="14.25" hidden="false" customHeight="true" outlineLevel="0" collapsed="false">
      <c r="A50" s="194"/>
      <c r="B50" s="219" t="s">
        <v>326</v>
      </c>
      <c r="C50" s="219"/>
      <c r="D50" s="219"/>
      <c r="E50" s="219"/>
      <c r="F50" s="219"/>
      <c r="G50" s="219"/>
      <c r="H50" s="194"/>
      <c r="I50" s="194"/>
      <c r="J50" s="194"/>
      <c r="K50" s="194"/>
      <c r="L50" s="194"/>
      <c r="M50" s="194"/>
      <c r="N50" s="194"/>
      <c r="O50" s="194"/>
      <c r="P50" s="194"/>
      <c r="Q50" s="194"/>
      <c r="R50" s="194"/>
      <c r="S50" s="194"/>
      <c r="T50" s="194"/>
      <c r="U50" s="194"/>
      <c r="V50" s="194"/>
    </row>
    <row r="51" customFormat="false" ht="14.25" hidden="true" customHeight="true" outlineLevel="0" collapsed="false">
      <c r="A51" s="194"/>
      <c r="B51" s="226"/>
      <c r="C51" s="226"/>
      <c r="D51" s="226"/>
      <c r="E51" s="226"/>
      <c r="F51" s="226"/>
      <c r="G51" s="226"/>
      <c r="H51" s="194"/>
      <c r="I51" s="194"/>
      <c r="J51" s="194"/>
      <c r="K51" s="194"/>
      <c r="L51" s="194"/>
      <c r="M51" s="194"/>
      <c r="N51" s="194"/>
      <c r="O51" s="194"/>
      <c r="P51" s="194"/>
      <c r="Q51" s="194"/>
      <c r="R51" s="194"/>
      <c r="S51" s="194"/>
      <c r="T51" s="194"/>
      <c r="U51" s="194"/>
      <c r="V51" s="194"/>
    </row>
    <row r="52" customFormat="false" ht="14.25" hidden="true" customHeight="true" outlineLevel="0" collapsed="false">
      <c r="A52" s="194"/>
      <c r="B52" s="194"/>
      <c r="C52" s="194"/>
      <c r="D52" s="194"/>
      <c r="E52" s="194"/>
      <c r="F52" s="194"/>
      <c r="G52" s="194"/>
      <c r="H52" s="194"/>
      <c r="I52" s="194"/>
      <c r="J52" s="194"/>
      <c r="K52" s="194"/>
      <c r="L52" s="194"/>
      <c r="M52" s="194"/>
      <c r="N52" s="194"/>
      <c r="O52" s="194"/>
      <c r="P52" s="194"/>
      <c r="Q52" s="194"/>
      <c r="R52" s="194"/>
      <c r="S52" s="194"/>
      <c r="T52" s="194"/>
      <c r="U52" s="194"/>
      <c r="V52" s="194"/>
    </row>
    <row r="53" customFormat="false" ht="14.25" hidden="true" customHeight="true" outlineLevel="0" collapsed="false">
      <c r="A53" s="194"/>
      <c r="B53" s="194"/>
      <c r="C53" s="194"/>
      <c r="D53" s="194"/>
      <c r="E53" s="194"/>
      <c r="F53" s="194"/>
      <c r="G53" s="194"/>
      <c r="H53" s="194"/>
      <c r="I53" s="194"/>
      <c r="J53" s="194"/>
      <c r="K53" s="194"/>
      <c r="L53" s="194"/>
      <c r="M53" s="194"/>
      <c r="N53" s="194"/>
      <c r="O53" s="194"/>
      <c r="P53" s="194"/>
      <c r="Q53" s="194"/>
      <c r="R53" s="194"/>
      <c r="S53" s="194"/>
      <c r="T53" s="194"/>
      <c r="U53" s="194"/>
      <c r="V53" s="194"/>
    </row>
    <row r="54" customFormat="false" ht="88.5" hidden="false" customHeight="true" outlineLevel="0" collapsed="false">
      <c r="A54" s="194"/>
      <c r="B54" s="209" t="s">
        <v>11</v>
      </c>
      <c r="C54" s="209"/>
      <c r="D54" s="209"/>
      <c r="E54" s="209"/>
      <c r="F54" s="209"/>
      <c r="G54" s="209"/>
      <c r="H54" s="194"/>
      <c r="I54" s="194"/>
      <c r="J54" s="194"/>
      <c r="K54" s="194"/>
      <c r="L54" s="194"/>
      <c r="M54" s="194"/>
      <c r="N54" s="194"/>
      <c r="O54" s="194"/>
      <c r="P54" s="194"/>
      <c r="Q54" s="194"/>
      <c r="R54" s="194"/>
      <c r="S54" s="194"/>
      <c r="T54" s="194"/>
      <c r="U54" s="194"/>
      <c r="V54" s="194"/>
    </row>
    <row r="55" customFormat="false" ht="14.25" hidden="false" customHeight="true" outlineLevel="0" collapsed="false">
      <c r="A55" s="194"/>
      <c r="B55" s="205" t="s">
        <v>251</v>
      </c>
      <c r="C55" s="205"/>
      <c r="D55" s="205"/>
      <c r="E55" s="205"/>
      <c r="F55" s="205"/>
      <c r="G55" s="205"/>
      <c r="H55" s="194"/>
      <c r="I55" s="194"/>
      <c r="J55" s="194"/>
      <c r="K55" s="194"/>
      <c r="L55" s="194"/>
      <c r="M55" s="194"/>
      <c r="N55" s="194"/>
      <c r="O55" s="194"/>
      <c r="P55" s="194"/>
      <c r="Q55" s="194"/>
      <c r="R55" s="194"/>
      <c r="S55" s="194"/>
      <c r="T55" s="194"/>
      <c r="U55" s="194"/>
      <c r="V55" s="194"/>
    </row>
    <row r="56" customFormat="false" ht="15.75" hidden="false" customHeight="true" outlineLevel="0" collapsed="false">
      <c r="A56" s="194"/>
      <c r="B56" s="211" t="s">
        <v>252</v>
      </c>
      <c r="C56" s="211"/>
      <c r="D56" s="211"/>
      <c r="E56" s="211"/>
      <c r="F56" s="211"/>
      <c r="G56" s="211"/>
      <c r="H56" s="194"/>
      <c r="I56" s="194"/>
      <c r="J56" s="194"/>
      <c r="K56" s="194"/>
      <c r="L56" s="194"/>
      <c r="M56" s="194"/>
      <c r="N56" s="194"/>
      <c r="O56" s="194"/>
      <c r="P56" s="194"/>
      <c r="Q56" s="194"/>
      <c r="R56" s="194"/>
      <c r="S56" s="194"/>
      <c r="T56" s="194"/>
      <c r="U56" s="194"/>
      <c r="V56" s="194"/>
    </row>
    <row r="57" customFormat="false" ht="12.75" hidden="false" customHeight="true" outlineLevel="0" collapsed="false">
      <c r="A57" s="194"/>
      <c r="B57" s="202" t="s">
        <v>172</v>
      </c>
      <c r="C57" s="207" t="s">
        <v>253</v>
      </c>
      <c r="D57" s="207"/>
      <c r="E57" s="207"/>
      <c r="F57" s="207"/>
      <c r="G57" s="207"/>
      <c r="H57" s="194"/>
      <c r="I57" s="194"/>
      <c r="J57" s="194"/>
      <c r="K57" s="194"/>
      <c r="L57" s="194"/>
      <c r="M57" s="194"/>
      <c r="N57" s="194"/>
      <c r="O57" s="194"/>
      <c r="P57" s="194"/>
      <c r="Q57" s="194"/>
      <c r="R57" s="194"/>
      <c r="S57" s="194"/>
      <c r="T57" s="194"/>
      <c r="U57" s="194"/>
      <c r="V57" s="194"/>
    </row>
    <row r="58" customFormat="false" ht="14.25" hidden="false" customHeight="true" outlineLevel="0" collapsed="false">
      <c r="A58" s="194"/>
      <c r="B58" s="227" t="s">
        <v>327</v>
      </c>
      <c r="C58" s="227"/>
      <c r="D58" s="227"/>
      <c r="E58" s="227"/>
      <c r="F58" s="227"/>
      <c r="G58" s="227"/>
      <c r="H58" s="194"/>
      <c r="I58" s="194"/>
      <c r="J58" s="194"/>
      <c r="K58" s="194"/>
      <c r="L58" s="194"/>
      <c r="M58" s="194"/>
      <c r="N58" s="194"/>
      <c r="O58" s="194"/>
      <c r="P58" s="194"/>
      <c r="Q58" s="194"/>
      <c r="R58" s="194"/>
      <c r="S58" s="194"/>
      <c r="T58" s="194"/>
      <c r="U58" s="194"/>
      <c r="V58" s="194"/>
    </row>
    <row r="59" customFormat="false" ht="14.25" hidden="false" customHeight="true" outlineLevel="0" collapsed="false">
      <c r="A59" s="194"/>
      <c r="B59" s="210" t="s">
        <v>328</v>
      </c>
      <c r="C59" s="210"/>
      <c r="D59" s="210"/>
      <c r="E59" s="210"/>
      <c r="F59" s="210"/>
      <c r="G59" s="210"/>
      <c r="H59" s="194"/>
      <c r="I59" s="194"/>
      <c r="J59" s="194"/>
      <c r="K59" s="194"/>
      <c r="L59" s="194"/>
      <c r="M59" s="194"/>
      <c r="N59" s="194"/>
      <c r="O59" s="194"/>
      <c r="P59" s="194"/>
      <c r="Q59" s="194"/>
      <c r="R59" s="194"/>
      <c r="S59" s="194"/>
      <c r="T59" s="194"/>
      <c r="U59" s="194"/>
      <c r="V59" s="194"/>
    </row>
    <row r="60" customFormat="false" ht="12.75" hidden="false" customHeight="true" outlineLevel="0" collapsed="false">
      <c r="A60" s="194"/>
      <c r="B60" s="208" t="s">
        <v>174</v>
      </c>
      <c r="C60" s="228" t="s">
        <v>254</v>
      </c>
      <c r="D60" s="228"/>
      <c r="E60" s="228"/>
      <c r="F60" s="228"/>
      <c r="G60" s="228"/>
      <c r="H60" s="194"/>
      <c r="I60" s="194"/>
      <c r="J60" s="194"/>
      <c r="K60" s="194"/>
      <c r="L60" s="194"/>
      <c r="M60" s="194"/>
      <c r="N60" s="194"/>
      <c r="O60" s="194"/>
      <c r="P60" s="194"/>
      <c r="Q60" s="194"/>
      <c r="R60" s="194"/>
      <c r="S60" s="194"/>
      <c r="T60" s="194"/>
      <c r="U60" s="194"/>
      <c r="V60" s="194"/>
    </row>
    <row r="61" customFormat="false" ht="12.75" hidden="false" customHeight="true" outlineLevel="0" collapsed="false">
      <c r="A61" s="194"/>
      <c r="B61" s="229" t="s">
        <v>329</v>
      </c>
      <c r="C61" s="229"/>
      <c r="D61" s="229"/>
      <c r="E61" s="229"/>
      <c r="F61" s="229"/>
      <c r="G61" s="229"/>
      <c r="H61" s="194"/>
      <c r="I61" s="194"/>
      <c r="J61" s="194"/>
      <c r="K61" s="194"/>
      <c r="L61" s="194"/>
      <c r="M61" s="194"/>
      <c r="N61" s="194"/>
      <c r="O61" s="194"/>
      <c r="P61" s="194"/>
      <c r="Q61" s="194"/>
      <c r="R61" s="194"/>
      <c r="S61" s="194"/>
      <c r="T61" s="194"/>
      <c r="U61" s="194"/>
      <c r="V61" s="194"/>
    </row>
    <row r="62" customFormat="false" ht="12.75" hidden="false" customHeight="true" outlineLevel="0" collapsed="false">
      <c r="A62" s="194"/>
      <c r="B62" s="229"/>
      <c r="C62" s="229"/>
      <c r="D62" s="229"/>
      <c r="E62" s="229"/>
      <c r="F62" s="229"/>
      <c r="G62" s="229"/>
      <c r="H62" s="194"/>
      <c r="I62" s="194"/>
      <c r="J62" s="194"/>
      <c r="K62" s="194"/>
      <c r="L62" s="194"/>
      <c r="M62" s="194"/>
      <c r="N62" s="194"/>
      <c r="O62" s="194"/>
      <c r="P62" s="194"/>
      <c r="Q62" s="194"/>
      <c r="R62" s="194"/>
      <c r="S62" s="194"/>
      <c r="T62" s="194"/>
      <c r="U62" s="194"/>
      <c r="V62" s="194"/>
    </row>
    <row r="63" customFormat="false" ht="12.75" hidden="false" customHeight="true" outlineLevel="0" collapsed="false">
      <c r="A63" s="194"/>
      <c r="B63" s="229"/>
      <c r="C63" s="229"/>
      <c r="D63" s="229"/>
      <c r="E63" s="229"/>
      <c r="F63" s="229"/>
      <c r="G63" s="229"/>
      <c r="H63" s="194"/>
      <c r="I63" s="194"/>
      <c r="J63" s="194"/>
      <c r="K63" s="194"/>
      <c r="L63" s="194"/>
      <c r="M63" s="194"/>
      <c r="N63" s="194"/>
      <c r="O63" s="194"/>
      <c r="P63" s="194"/>
      <c r="Q63" s="194"/>
      <c r="R63" s="194"/>
      <c r="S63" s="194"/>
      <c r="T63" s="194"/>
      <c r="U63" s="194"/>
      <c r="V63" s="194"/>
    </row>
    <row r="64" customFormat="false" ht="12.75" hidden="false" customHeight="true" outlineLevel="0" collapsed="false">
      <c r="A64" s="194"/>
      <c r="B64" s="217" t="s">
        <v>330</v>
      </c>
      <c r="C64" s="217"/>
      <c r="D64" s="217"/>
      <c r="E64" s="217"/>
      <c r="F64" s="217"/>
      <c r="G64" s="217"/>
      <c r="H64" s="194"/>
      <c r="I64" s="194"/>
      <c r="J64" s="194"/>
      <c r="K64" s="194"/>
      <c r="L64" s="194"/>
      <c r="M64" s="194"/>
      <c r="N64" s="194"/>
      <c r="O64" s="194"/>
      <c r="P64" s="194"/>
      <c r="Q64" s="194"/>
      <c r="R64" s="194"/>
      <c r="S64" s="194"/>
      <c r="T64" s="194"/>
      <c r="U64" s="194"/>
      <c r="V64" s="194"/>
    </row>
    <row r="65" customFormat="false" ht="12.75" hidden="false" customHeight="true" outlineLevel="0" collapsed="false">
      <c r="A65" s="194"/>
      <c r="B65" s="202" t="s">
        <v>177</v>
      </c>
      <c r="C65" s="207" t="s">
        <v>255</v>
      </c>
      <c r="D65" s="207"/>
      <c r="E65" s="207"/>
      <c r="F65" s="207"/>
      <c r="G65" s="207"/>
      <c r="H65" s="194"/>
      <c r="I65" s="194"/>
      <c r="J65" s="194"/>
      <c r="K65" s="194"/>
      <c r="L65" s="194"/>
      <c r="M65" s="194"/>
      <c r="N65" s="194"/>
      <c r="O65" s="194"/>
      <c r="P65" s="194"/>
      <c r="Q65" s="194"/>
      <c r="R65" s="194"/>
      <c r="S65" s="194"/>
      <c r="T65" s="194"/>
      <c r="U65" s="194"/>
      <c r="V65" s="194"/>
    </row>
    <row r="66" customFormat="false" ht="14.25" hidden="false" customHeight="true" outlineLevel="0" collapsed="false">
      <c r="A66" s="194"/>
      <c r="B66" s="216" t="s">
        <v>331</v>
      </c>
      <c r="C66" s="216"/>
      <c r="D66" s="216"/>
      <c r="E66" s="216"/>
      <c r="F66" s="216"/>
      <c r="G66" s="216"/>
      <c r="H66" s="194"/>
      <c r="I66" s="194"/>
      <c r="J66" s="194"/>
      <c r="K66" s="194"/>
      <c r="L66" s="194"/>
      <c r="M66" s="194"/>
      <c r="N66" s="194"/>
      <c r="O66" s="194"/>
      <c r="P66" s="194"/>
      <c r="Q66" s="194"/>
      <c r="R66" s="194"/>
      <c r="S66" s="194"/>
      <c r="T66" s="194"/>
      <c r="U66" s="194"/>
      <c r="V66" s="194"/>
    </row>
    <row r="67" customFormat="false" ht="12.75" hidden="false" customHeight="true" outlineLevel="0" collapsed="false">
      <c r="A67" s="194"/>
      <c r="B67" s="230" t="s">
        <v>332</v>
      </c>
      <c r="C67" s="230"/>
      <c r="D67" s="230"/>
      <c r="E67" s="230"/>
      <c r="F67" s="230"/>
      <c r="G67" s="230"/>
      <c r="H67" s="194"/>
      <c r="I67" s="194"/>
      <c r="J67" s="194"/>
      <c r="K67" s="194"/>
      <c r="L67" s="194"/>
      <c r="M67" s="194"/>
      <c r="N67" s="194"/>
      <c r="O67" s="194"/>
      <c r="P67" s="194"/>
      <c r="Q67" s="194"/>
      <c r="R67" s="194"/>
      <c r="S67" s="194"/>
      <c r="T67" s="194"/>
      <c r="U67" s="194"/>
      <c r="V67" s="194"/>
    </row>
    <row r="68" customFormat="false" ht="14.25" hidden="false" customHeight="true" outlineLevel="0" collapsed="false">
      <c r="A68" s="194"/>
      <c r="B68" s="230"/>
      <c r="C68" s="230"/>
      <c r="D68" s="230"/>
      <c r="E68" s="230"/>
      <c r="F68" s="230"/>
      <c r="G68" s="230"/>
      <c r="H68" s="194"/>
      <c r="I68" s="194"/>
      <c r="J68" s="194"/>
      <c r="K68" s="194"/>
      <c r="L68" s="194"/>
      <c r="M68" s="194"/>
      <c r="N68" s="194"/>
      <c r="O68" s="194"/>
      <c r="P68" s="194"/>
      <c r="Q68" s="194"/>
      <c r="R68" s="194"/>
      <c r="S68" s="194"/>
      <c r="T68" s="194"/>
      <c r="U68" s="194"/>
      <c r="V68" s="194"/>
    </row>
    <row r="69" customFormat="false" ht="12.75" hidden="false" customHeight="true" outlineLevel="0" collapsed="false">
      <c r="A69" s="194"/>
      <c r="B69" s="202" t="s">
        <v>180</v>
      </c>
      <c r="C69" s="207" t="s">
        <v>256</v>
      </c>
      <c r="D69" s="207"/>
      <c r="E69" s="207"/>
      <c r="F69" s="207"/>
      <c r="G69" s="207"/>
      <c r="H69" s="194"/>
      <c r="I69" s="194"/>
      <c r="J69" s="194"/>
      <c r="K69" s="194"/>
      <c r="L69" s="194"/>
      <c r="M69" s="194"/>
      <c r="N69" s="194"/>
      <c r="O69" s="194"/>
      <c r="P69" s="194"/>
      <c r="Q69" s="194"/>
      <c r="R69" s="194"/>
      <c r="S69" s="194"/>
      <c r="T69" s="194"/>
      <c r="U69" s="194"/>
      <c r="V69" s="194"/>
    </row>
    <row r="70" customFormat="false" ht="15" hidden="false" customHeight="true" outlineLevel="0" collapsed="false">
      <c r="A70" s="194"/>
      <c r="B70" s="229" t="s">
        <v>333</v>
      </c>
      <c r="C70" s="229"/>
      <c r="D70" s="229"/>
      <c r="E70" s="229"/>
      <c r="F70" s="229"/>
      <c r="G70" s="229"/>
      <c r="H70" s="194"/>
      <c r="I70" s="194"/>
      <c r="J70" s="194"/>
      <c r="K70" s="194"/>
      <c r="L70" s="194"/>
      <c r="M70" s="194"/>
      <c r="N70" s="194"/>
      <c r="O70" s="194"/>
      <c r="P70" s="194"/>
      <c r="Q70" s="194"/>
      <c r="R70" s="194"/>
      <c r="S70" s="194"/>
      <c r="T70" s="194"/>
      <c r="U70" s="194"/>
      <c r="V70" s="194"/>
    </row>
    <row r="71" customFormat="false" ht="12.75" hidden="false" customHeight="true" outlineLevel="0" collapsed="false">
      <c r="A71" s="194"/>
      <c r="B71" s="230" t="s">
        <v>334</v>
      </c>
      <c r="C71" s="230"/>
      <c r="D71" s="230"/>
      <c r="E71" s="230"/>
      <c r="F71" s="230"/>
      <c r="G71" s="230"/>
      <c r="H71" s="194"/>
      <c r="I71" s="194"/>
      <c r="J71" s="194"/>
      <c r="K71" s="194"/>
      <c r="L71" s="194"/>
      <c r="M71" s="194"/>
      <c r="N71" s="194"/>
      <c r="O71" s="194"/>
      <c r="P71" s="194"/>
      <c r="Q71" s="194"/>
      <c r="R71" s="194"/>
      <c r="S71" s="194"/>
      <c r="T71" s="194"/>
      <c r="U71" s="194"/>
      <c r="V71" s="194"/>
    </row>
    <row r="72" customFormat="false" ht="14.25" hidden="false" customHeight="true" outlineLevel="0" collapsed="false">
      <c r="A72" s="194"/>
      <c r="B72" s="230"/>
      <c r="C72" s="230"/>
      <c r="D72" s="230"/>
      <c r="E72" s="230"/>
      <c r="F72" s="230"/>
      <c r="G72" s="230"/>
      <c r="H72" s="194"/>
      <c r="I72" s="194"/>
      <c r="J72" s="194"/>
      <c r="K72" s="194"/>
      <c r="L72" s="194"/>
      <c r="M72" s="194"/>
      <c r="N72" s="194"/>
      <c r="O72" s="194"/>
      <c r="P72" s="194"/>
      <c r="Q72" s="194"/>
      <c r="R72" s="194"/>
      <c r="S72" s="194"/>
      <c r="T72" s="194"/>
      <c r="U72" s="194"/>
      <c r="V72" s="194"/>
    </row>
    <row r="73" customFormat="false" ht="12.75" hidden="false" customHeight="true" outlineLevel="0" collapsed="false">
      <c r="A73" s="194"/>
      <c r="B73" s="212" t="s">
        <v>203</v>
      </c>
      <c r="C73" s="231" t="s">
        <v>257</v>
      </c>
      <c r="D73" s="231"/>
      <c r="E73" s="231"/>
      <c r="F73" s="231"/>
      <c r="G73" s="231"/>
      <c r="H73" s="194"/>
      <c r="I73" s="194"/>
      <c r="J73" s="194"/>
      <c r="K73" s="194"/>
      <c r="L73" s="194"/>
      <c r="M73" s="194"/>
      <c r="N73" s="194"/>
      <c r="O73" s="194"/>
      <c r="P73" s="194"/>
      <c r="Q73" s="194"/>
      <c r="R73" s="194"/>
      <c r="S73" s="194"/>
      <c r="T73" s="194"/>
      <c r="U73" s="194"/>
      <c r="V73" s="194"/>
    </row>
    <row r="74" customFormat="false" ht="14.25" hidden="false" customHeight="true" outlineLevel="0" collapsed="false">
      <c r="A74" s="194"/>
      <c r="B74" s="219" t="s">
        <v>335</v>
      </c>
      <c r="C74" s="219"/>
      <c r="D74" s="219"/>
      <c r="E74" s="219"/>
      <c r="F74" s="219"/>
      <c r="G74" s="219"/>
      <c r="H74" s="194"/>
      <c r="I74" s="194"/>
      <c r="J74" s="194"/>
      <c r="K74" s="194"/>
      <c r="L74" s="194"/>
      <c r="M74" s="194"/>
      <c r="N74" s="194"/>
      <c r="O74" s="194"/>
      <c r="P74" s="194"/>
      <c r="Q74" s="194"/>
      <c r="R74" s="194"/>
      <c r="S74" s="194"/>
      <c r="T74" s="194"/>
      <c r="U74" s="194"/>
      <c r="V74" s="194"/>
    </row>
    <row r="75" customFormat="false" ht="12.75" hidden="false" customHeight="true" outlineLevel="0" collapsed="false">
      <c r="A75" s="194"/>
      <c r="B75" s="232" t="s">
        <v>336</v>
      </c>
      <c r="C75" s="232"/>
      <c r="D75" s="232"/>
      <c r="E75" s="232"/>
      <c r="F75" s="232"/>
      <c r="G75" s="232"/>
      <c r="H75" s="194"/>
      <c r="I75" s="194"/>
      <c r="J75" s="194"/>
      <c r="K75" s="194"/>
      <c r="L75" s="194"/>
      <c r="M75" s="194"/>
      <c r="N75" s="194"/>
      <c r="O75" s="194"/>
      <c r="P75" s="194"/>
      <c r="Q75" s="194"/>
      <c r="R75" s="194"/>
      <c r="S75" s="194"/>
      <c r="T75" s="194"/>
      <c r="U75" s="194"/>
      <c r="V75" s="194"/>
    </row>
    <row r="76" customFormat="false" ht="14.25" hidden="false" customHeight="true" outlineLevel="0" collapsed="false">
      <c r="A76" s="194"/>
      <c r="B76" s="232"/>
      <c r="C76" s="232"/>
      <c r="D76" s="232"/>
      <c r="E76" s="232"/>
      <c r="F76" s="232"/>
      <c r="G76" s="232"/>
      <c r="H76" s="194"/>
      <c r="I76" s="194"/>
      <c r="J76" s="194"/>
      <c r="K76" s="194"/>
      <c r="L76" s="194"/>
      <c r="M76" s="194"/>
      <c r="N76" s="194"/>
      <c r="O76" s="194"/>
      <c r="P76" s="194"/>
      <c r="Q76" s="194"/>
      <c r="R76" s="194"/>
      <c r="S76" s="194"/>
      <c r="T76" s="194"/>
      <c r="U76" s="194"/>
      <c r="V76" s="194"/>
    </row>
    <row r="77" customFormat="false" ht="14.25" hidden="false" customHeight="true" outlineLevel="0" collapsed="false">
      <c r="A77" s="194"/>
      <c r="B77" s="233"/>
      <c r="C77" s="233"/>
      <c r="D77" s="233"/>
      <c r="E77" s="233"/>
      <c r="F77" s="233"/>
      <c r="G77" s="233"/>
      <c r="H77" s="194"/>
      <c r="I77" s="194"/>
      <c r="J77" s="194"/>
      <c r="K77" s="194"/>
      <c r="L77" s="194"/>
      <c r="M77" s="194"/>
      <c r="N77" s="194"/>
      <c r="O77" s="194"/>
      <c r="P77" s="194"/>
      <c r="Q77" s="194"/>
      <c r="R77" s="194"/>
      <c r="S77" s="194"/>
      <c r="T77" s="194"/>
      <c r="U77" s="194"/>
      <c r="V77" s="194"/>
    </row>
    <row r="78" customFormat="false" ht="14.25" hidden="false" customHeight="true" outlineLevel="0" collapsed="false">
      <c r="A78" s="194"/>
      <c r="B78" s="233"/>
      <c r="C78" s="233"/>
      <c r="D78" s="233"/>
      <c r="E78" s="233"/>
      <c r="F78" s="233"/>
      <c r="G78" s="233"/>
      <c r="H78" s="194"/>
      <c r="I78" s="194"/>
      <c r="J78" s="194"/>
      <c r="K78" s="194"/>
      <c r="L78" s="194"/>
      <c r="M78" s="194"/>
      <c r="N78" s="194"/>
      <c r="O78" s="194"/>
      <c r="P78" s="194"/>
      <c r="Q78" s="194"/>
      <c r="R78" s="194"/>
      <c r="S78" s="194"/>
      <c r="T78" s="194"/>
      <c r="U78" s="194"/>
      <c r="V78" s="194"/>
    </row>
    <row r="79" customFormat="false" ht="14.25" hidden="false" customHeight="true" outlineLevel="0" collapsed="false">
      <c r="A79" s="194"/>
      <c r="B79" s="205" t="s">
        <v>268</v>
      </c>
      <c r="C79" s="205"/>
      <c r="D79" s="205"/>
      <c r="E79" s="205"/>
      <c r="F79" s="205"/>
      <c r="G79" s="205"/>
      <c r="H79" s="194"/>
      <c r="I79" s="194"/>
      <c r="J79" s="194"/>
      <c r="K79" s="194"/>
      <c r="L79" s="194"/>
      <c r="M79" s="194"/>
      <c r="N79" s="194"/>
      <c r="O79" s="194"/>
      <c r="P79" s="194"/>
      <c r="Q79" s="194"/>
      <c r="R79" s="194"/>
      <c r="S79" s="194"/>
      <c r="T79" s="194"/>
      <c r="U79" s="194"/>
      <c r="V79" s="194"/>
    </row>
    <row r="80" customFormat="false" ht="12.75" hidden="false" customHeight="true" outlineLevel="0" collapsed="false">
      <c r="A80" s="194"/>
      <c r="B80" s="212" t="s">
        <v>172</v>
      </c>
      <c r="C80" s="231" t="s">
        <v>270</v>
      </c>
      <c r="D80" s="231"/>
      <c r="E80" s="231"/>
      <c r="F80" s="231"/>
      <c r="G80" s="231"/>
      <c r="H80" s="194"/>
      <c r="I80" s="194"/>
      <c r="J80" s="194"/>
      <c r="K80" s="194"/>
      <c r="L80" s="194"/>
      <c r="M80" s="194"/>
      <c r="N80" s="194"/>
      <c r="O80" s="194"/>
      <c r="P80" s="194"/>
      <c r="Q80" s="194"/>
      <c r="R80" s="194"/>
      <c r="S80" s="194"/>
      <c r="T80" s="194"/>
      <c r="U80" s="194"/>
      <c r="V80" s="194"/>
    </row>
    <row r="81" customFormat="false" ht="12.75" hidden="false" customHeight="true" outlineLevel="0" collapsed="false">
      <c r="A81" s="194"/>
      <c r="B81" s="234" t="s">
        <v>337</v>
      </c>
      <c r="C81" s="234"/>
      <c r="D81" s="234"/>
      <c r="E81" s="234"/>
      <c r="F81" s="234"/>
      <c r="G81" s="234"/>
      <c r="H81" s="194"/>
      <c r="I81" s="194"/>
      <c r="J81" s="194"/>
      <c r="K81" s="194"/>
      <c r="L81" s="194"/>
      <c r="M81" s="194"/>
      <c r="N81" s="194"/>
      <c r="O81" s="194"/>
      <c r="P81" s="194"/>
      <c r="Q81" s="194"/>
      <c r="R81" s="194"/>
      <c r="S81" s="194"/>
      <c r="T81" s="194"/>
      <c r="U81" s="194"/>
      <c r="V81" s="194"/>
    </row>
    <row r="82" customFormat="false" ht="12.75" hidden="false" customHeight="true" outlineLevel="0" collapsed="false">
      <c r="A82" s="194"/>
      <c r="B82" s="212" t="s">
        <v>174</v>
      </c>
      <c r="C82" s="231" t="s">
        <v>338</v>
      </c>
      <c r="D82" s="231"/>
      <c r="E82" s="231"/>
      <c r="F82" s="231"/>
      <c r="G82" s="231"/>
      <c r="H82" s="194"/>
      <c r="I82" s="194"/>
      <c r="J82" s="194"/>
      <c r="K82" s="194"/>
      <c r="L82" s="194"/>
      <c r="M82" s="194"/>
      <c r="N82" s="194"/>
      <c r="O82" s="194"/>
      <c r="P82" s="194"/>
      <c r="Q82" s="194"/>
      <c r="R82" s="194"/>
      <c r="S82" s="194"/>
      <c r="T82" s="194"/>
      <c r="U82" s="194"/>
      <c r="V82" s="194"/>
    </row>
    <row r="83" customFormat="false" ht="12.75" hidden="false" customHeight="true" outlineLevel="0" collapsed="false">
      <c r="A83" s="194"/>
      <c r="B83" s="234" t="s">
        <v>337</v>
      </c>
      <c r="C83" s="234"/>
      <c r="D83" s="234"/>
      <c r="E83" s="234"/>
      <c r="F83" s="234"/>
      <c r="G83" s="234"/>
      <c r="H83" s="194"/>
      <c r="I83" s="194"/>
      <c r="J83" s="194"/>
      <c r="K83" s="194"/>
      <c r="L83" s="194"/>
      <c r="M83" s="194"/>
      <c r="N83" s="194"/>
      <c r="O83" s="194"/>
      <c r="P83" s="194"/>
      <c r="Q83" s="194"/>
      <c r="R83" s="194"/>
      <c r="S83" s="194"/>
      <c r="T83" s="194"/>
      <c r="U83" s="194"/>
      <c r="V83" s="194"/>
    </row>
    <row r="84" customFormat="false" ht="12.75" hidden="false" customHeight="true" outlineLevel="0" collapsed="false">
      <c r="A84" s="194"/>
      <c r="B84" s="212" t="s">
        <v>174</v>
      </c>
      <c r="C84" s="231" t="s">
        <v>339</v>
      </c>
      <c r="D84" s="231"/>
      <c r="E84" s="231"/>
      <c r="F84" s="231"/>
      <c r="G84" s="231"/>
      <c r="H84" s="194"/>
      <c r="I84" s="194"/>
      <c r="J84" s="194"/>
      <c r="K84" s="194"/>
      <c r="L84" s="194"/>
      <c r="M84" s="194"/>
      <c r="N84" s="194"/>
      <c r="O84" s="194"/>
      <c r="P84" s="194"/>
      <c r="Q84" s="194"/>
      <c r="R84" s="194"/>
      <c r="S84" s="194"/>
      <c r="T84" s="194"/>
      <c r="U84" s="194"/>
      <c r="V84" s="194"/>
    </row>
    <row r="85" customFormat="false" ht="12.75" hidden="false" customHeight="true" outlineLevel="0" collapsed="false">
      <c r="A85" s="194"/>
      <c r="B85" s="234" t="s">
        <v>337</v>
      </c>
      <c r="C85" s="234"/>
      <c r="D85" s="234"/>
      <c r="E85" s="234"/>
      <c r="F85" s="234"/>
      <c r="G85" s="234"/>
      <c r="H85" s="194"/>
      <c r="I85" s="194"/>
      <c r="J85" s="194"/>
      <c r="K85" s="194"/>
      <c r="L85" s="194"/>
      <c r="M85" s="194"/>
      <c r="N85" s="194"/>
      <c r="O85" s="194"/>
      <c r="P85" s="194"/>
      <c r="Q85" s="194"/>
      <c r="R85" s="194"/>
      <c r="S85" s="194"/>
      <c r="T85" s="194"/>
      <c r="U85" s="194"/>
      <c r="V85" s="194"/>
    </row>
    <row r="86" customFormat="false" ht="12.75" hidden="false" customHeight="true" outlineLevel="0" collapsed="false">
      <c r="A86" s="194"/>
      <c r="B86" s="212" t="s">
        <v>174</v>
      </c>
      <c r="C86" s="231" t="s">
        <v>340</v>
      </c>
      <c r="D86" s="231"/>
      <c r="E86" s="231"/>
      <c r="F86" s="231"/>
      <c r="G86" s="231"/>
      <c r="H86" s="194"/>
      <c r="I86" s="194"/>
      <c r="J86" s="194"/>
      <c r="K86" s="194"/>
      <c r="L86" s="194"/>
      <c r="M86" s="194"/>
      <c r="N86" s="194"/>
      <c r="O86" s="194"/>
      <c r="P86" s="194"/>
      <c r="Q86" s="194"/>
      <c r="R86" s="194"/>
      <c r="S86" s="194"/>
      <c r="T86" s="194"/>
      <c r="U86" s="194"/>
      <c r="V86" s="194"/>
    </row>
    <row r="87" customFormat="false" ht="12.75" hidden="false" customHeight="true" outlineLevel="0" collapsed="false">
      <c r="A87" s="194"/>
      <c r="B87" s="234" t="s">
        <v>337</v>
      </c>
      <c r="C87" s="234"/>
      <c r="D87" s="234"/>
      <c r="E87" s="234"/>
      <c r="F87" s="234"/>
      <c r="G87" s="234"/>
      <c r="H87" s="194"/>
      <c r="I87" s="194"/>
      <c r="J87" s="194"/>
      <c r="K87" s="194"/>
      <c r="L87" s="194"/>
      <c r="M87" s="194"/>
      <c r="N87" s="194"/>
      <c r="O87" s="194"/>
      <c r="P87" s="194"/>
      <c r="Q87" s="194"/>
      <c r="R87" s="194"/>
      <c r="S87" s="194"/>
      <c r="T87" s="194"/>
      <c r="U87" s="194"/>
      <c r="V87" s="194"/>
    </row>
    <row r="88" customFormat="false" ht="14.25" hidden="false" customHeight="true" outlineLevel="0" collapsed="false">
      <c r="A88" s="194"/>
      <c r="B88" s="194"/>
      <c r="C88" s="194"/>
      <c r="D88" s="194"/>
      <c r="E88" s="194"/>
      <c r="F88" s="194"/>
      <c r="G88" s="194"/>
      <c r="H88" s="194"/>
      <c r="I88" s="194"/>
      <c r="J88" s="194"/>
      <c r="K88" s="194"/>
      <c r="L88" s="194"/>
      <c r="M88" s="194"/>
      <c r="N88" s="194"/>
      <c r="O88" s="194"/>
      <c r="P88" s="194"/>
      <c r="Q88" s="194"/>
      <c r="R88" s="194"/>
      <c r="S88" s="194"/>
      <c r="T88" s="194"/>
      <c r="U88" s="194"/>
      <c r="V88" s="194"/>
    </row>
    <row r="89" customFormat="false" ht="14.25" hidden="false" customHeight="true" outlineLevel="0" collapsed="false">
      <c r="A89" s="194"/>
      <c r="B89" s="205" t="s">
        <v>274</v>
      </c>
      <c r="C89" s="205"/>
      <c r="D89" s="205"/>
      <c r="E89" s="205"/>
      <c r="F89" s="205"/>
      <c r="G89" s="205"/>
      <c r="H89" s="194"/>
      <c r="I89" s="194"/>
      <c r="J89" s="194"/>
      <c r="K89" s="194"/>
      <c r="L89" s="194"/>
      <c r="M89" s="194"/>
      <c r="N89" s="194"/>
      <c r="O89" s="194"/>
      <c r="P89" s="194"/>
      <c r="Q89" s="194"/>
      <c r="R89" s="194"/>
      <c r="S89" s="194"/>
      <c r="T89" s="194"/>
      <c r="U89" s="194"/>
      <c r="V89" s="194"/>
    </row>
    <row r="90" customFormat="false" ht="15.75" hidden="false" customHeight="true" outlineLevel="0" collapsed="false">
      <c r="A90" s="194"/>
      <c r="B90" s="211" t="s">
        <v>275</v>
      </c>
      <c r="C90" s="211"/>
      <c r="D90" s="211"/>
      <c r="E90" s="211"/>
      <c r="F90" s="211"/>
      <c r="G90" s="211"/>
      <c r="H90" s="194"/>
      <c r="I90" s="194"/>
      <c r="J90" s="194"/>
      <c r="K90" s="194"/>
      <c r="L90" s="194"/>
      <c r="M90" s="194"/>
      <c r="N90" s="194"/>
      <c r="O90" s="194"/>
      <c r="P90" s="194"/>
      <c r="Q90" s="194"/>
      <c r="R90" s="194"/>
      <c r="S90" s="194"/>
      <c r="T90" s="194"/>
      <c r="U90" s="194"/>
      <c r="V90" s="194"/>
    </row>
    <row r="91" customFormat="false" ht="12.75" hidden="false" customHeight="true" outlineLevel="0" collapsed="false">
      <c r="A91" s="194"/>
      <c r="B91" s="212" t="s">
        <v>172</v>
      </c>
      <c r="C91" s="231" t="s">
        <v>276</v>
      </c>
      <c r="D91" s="231"/>
      <c r="E91" s="231"/>
      <c r="F91" s="231"/>
      <c r="G91" s="231"/>
      <c r="H91" s="194"/>
      <c r="I91" s="194"/>
      <c r="J91" s="194"/>
      <c r="K91" s="194"/>
      <c r="L91" s="194"/>
      <c r="M91" s="194"/>
      <c r="N91" s="194"/>
      <c r="O91" s="194"/>
      <c r="P91" s="194"/>
      <c r="Q91" s="194"/>
      <c r="R91" s="194"/>
      <c r="S91" s="194"/>
      <c r="T91" s="194"/>
      <c r="U91" s="194"/>
      <c r="V91" s="194"/>
    </row>
    <row r="92" customFormat="false" ht="12.75" hidden="false" customHeight="true" outlineLevel="0" collapsed="false">
      <c r="A92" s="194"/>
      <c r="B92" s="234" t="s">
        <v>341</v>
      </c>
      <c r="C92" s="234"/>
      <c r="D92" s="234"/>
      <c r="E92" s="234"/>
      <c r="F92" s="234"/>
      <c r="G92" s="234"/>
      <c r="H92" s="194"/>
      <c r="I92" s="194"/>
      <c r="J92" s="194"/>
      <c r="K92" s="194"/>
      <c r="L92" s="194"/>
      <c r="M92" s="194"/>
      <c r="N92" s="194"/>
      <c r="O92" s="194"/>
      <c r="P92" s="194"/>
      <c r="Q92" s="194"/>
      <c r="R92" s="194"/>
      <c r="S92" s="194"/>
      <c r="T92" s="194"/>
      <c r="U92" s="194"/>
      <c r="V92" s="194"/>
    </row>
    <row r="93" customFormat="false" ht="14.25" hidden="false" customHeight="true" outlineLevel="0" collapsed="false">
      <c r="A93" s="194"/>
      <c r="B93" s="234"/>
      <c r="C93" s="234"/>
      <c r="D93" s="234"/>
      <c r="E93" s="234"/>
      <c r="F93" s="234"/>
      <c r="G93" s="234"/>
      <c r="H93" s="194"/>
      <c r="I93" s="194"/>
      <c r="J93" s="194"/>
      <c r="K93" s="194"/>
      <c r="L93" s="194"/>
      <c r="M93" s="194"/>
      <c r="N93" s="194"/>
      <c r="O93" s="194"/>
      <c r="P93" s="194"/>
      <c r="Q93" s="194"/>
      <c r="R93" s="194"/>
      <c r="S93" s="194"/>
      <c r="T93" s="194"/>
      <c r="U93" s="194"/>
      <c r="V93" s="194"/>
    </row>
    <row r="94" customFormat="false" ht="12.75" hidden="false" customHeight="true" outlineLevel="0" collapsed="false">
      <c r="A94" s="194"/>
      <c r="B94" s="212" t="s">
        <v>174</v>
      </c>
      <c r="C94" s="231" t="s">
        <v>277</v>
      </c>
      <c r="D94" s="231"/>
      <c r="E94" s="231"/>
      <c r="F94" s="231"/>
      <c r="G94" s="231"/>
      <c r="H94" s="194"/>
      <c r="I94" s="194"/>
      <c r="J94" s="194"/>
      <c r="K94" s="194"/>
      <c r="L94" s="194"/>
      <c r="M94" s="194"/>
      <c r="N94" s="194"/>
      <c r="O94" s="194"/>
      <c r="P94" s="194"/>
      <c r="Q94" s="194"/>
      <c r="R94" s="194"/>
      <c r="S94" s="194"/>
      <c r="T94" s="194"/>
      <c r="U94" s="194"/>
      <c r="V94" s="194"/>
    </row>
    <row r="95" customFormat="false" ht="12.75" hidden="false" customHeight="true" outlineLevel="0" collapsed="false">
      <c r="A95" s="194"/>
      <c r="B95" s="234" t="s">
        <v>342</v>
      </c>
      <c r="C95" s="234"/>
      <c r="D95" s="234"/>
      <c r="E95" s="234"/>
      <c r="F95" s="234"/>
      <c r="G95" s="234"/>
      <c r="H95" s="194"/>
      <c r="I95" s="194"/>
      <c r="J95" s="194"/>
      <c r="K95" s="194"/>
      <c r="L95" s="194"/>
      <c r="M95" s="194"/>
      <c r="N95" s="194"/>
      <c r="O95" s="194"/>
      <c r="P95" s="194"/>
      <c r="Q95" s="194"/>
      <c r="R95" s="194"/>
      <c r="S95" s="194"/>
      <c r="T95" s="194"/>
      <c r="U95" s="194"/>
      <c r="V95" s="194"/>
    </row>
    <row r="96" customFormat="false" ht="14.25" hidden="false" customHeight="true" outlineLevel="0" collapsed="false">
      <c r="A96" s="194"/>
      <c r="B96" s="234"/>
      <c r="C96" s="234"/>
      <c r="D96" s="234"/>
      <c r="E96" s="234"/>
      <c r="F96" s="234"/>
      <c r="G96" s="234"/>
      <c r="H96" s="194"/>
      <c r="I96" s="194"/>
      <c r="J96" s="194"/>
      <c r="K96" s="194"/>
      <c r="L96" s="194"/>
      <c r="M96" s="194"/>
      <c r="N96" s="194"/>
      <c r="O96" s="194"/>
      <c r="P96" s="194"/>
      <c r="Q96" s="194"/>
      <c r="R96" s="194"/>
      <c r="S96" s="194"/>
      <c r="T96" s="194"/>
      <c r="U96" s="194"/>
      <c r="V96" s="194"/>
    </row>
    <row r="97" customFormat="false" ht="12.75" hidden="false" customHeight="true" outlineLevel="0" collapsed="false">
      <c r="A97" s="194"/>
      <c r="B97" s="212" t="s">
        <v>177</v>
      </c>
      <c r="C97" s="231" t="s">
        <v>278</v>
      </c>
      <c r="D97" s="231"/>
      <c r="E97" s="231"/>
      <c r="F97" s="231"/>
      <c r="G97" s="231"/>
      <c r="H97" s="194"/>
      <c r="I97" s="194"/>
      <c r="J97" s="194"/>
      <c r="K97" s="194"/>
      <c r="L97" s="194"/>
      <c r="M97" s="194"/>
      <c r="N97" s="194"/>
      <c r="O97" s="194"/>
      <c r="P97" s="194"/>
      <c r="Q97" s="194"/>
      <c r="R97" s="194"/>
      <c r="S97" s="194"/>
      <c r="T97" s="194"/>
      <c r="U97" s="194"/>
      <c r="V97" s="194"/>
    </row>
    <row r="98" customFormat="false" ht="12.75" hidden="false" customHeight="true" outlineLevel="0" collapsed="false">
      <c r="A98" s="194"/>
      <c r="B98" s="234" t="s">
        <v>343</v>
      </c>
      <c r="C98" s="234"/>
      <c r="D98" s="234"/>
      <c r="E98" s="234"/>
      <c r="F98" s="234"/>
      <c r="G98" s="234"/>
      <c r="H98" s="194"/>
      <c r="I98" s="194"/>
      <c r="J98" s="194"/>
      <c r="K98" s="194"/>
      <c r="L98" s="194"/>
      <c r="M98" s="194"/>
      <c r="N98" s="194"/>
      <c r="O98" s="194"/>
      <c r="P98" s="194"/>
      <c r="Q98" s="194"/>
      <c r="R98" s="194"/>
      <c r="S98" s="194"/>
      <c r="T98" s="194"/>
      <c r="U98" s="194"/>
      <c r="V98" s="194"/>
    </row>
    <row r="99" customFormat="false" ht="14.25" hidden="false" customHeight="true" outlineLevel="0" collapsed="false">
      <c r="A99" s="194"/>
      <c r="B99" s="234"/>
      <c r="C99" s="234"/>
      <c r="D99" s="234"/>
      <c r="E99" s="234"/>
      <c r="F99" s="234"/>
      <c r="G99" s="234"/>
      <c r="H99" s="194"/>
      <c r="I99" s="194"/>
      <c r="J99" s="194"/>
      <c r="K99" s="194"/>
      <c r="L99" s="194"/>
      <c r="M99" s="194"/>
      <c r="N99" s="194"/>
      <c r="O99" s="194"/>
      <c r="P99" s="194"/>
      <c r="Q99" s="194"/>
      <c r="R99" s="194"/>
      <c r="S99" s="194"/>
      <c r="T99" s="194"/>
      <c r="U99" s="194"/>
      <c r="V99" s="194"/>
    </row>
    <row r="100" customFormat="false" ht="12.75" hidden="false" customHeight="true" outlineLevel="0" collapsed="false">
      <c r="A100" s="194"/>
      <c r="B100" s="212" t="s">
        <v>177</v>
      </c>
      <c r="C100" s="231" t="s">
        <v>282</v>
      </c>
      <c r="D100" s="231"/>
      <c r="E100" s="231"/>
      <c r="F100" s="231"/>
      <c r="G100" s="231"/>
      <c r="H100" s="194"/>
      <c r="I100" s="194"/>
      <c r="J100" s="194"/>
      <c r="K100" s="194"/>
      <c r="L100" s="194"/>
      <c r="M100" s="194"/>
      <c r="N100" s="194"/>
      <c r="O100" s="194"/>
      <c r="P100" s="194"/>
      <c r="Q100" s="194"/>
      <c r="R100" s="194"/>
      <c r="S100" s="194"/>
      <c r="T100" s="194"/>
      <c r="U100" s="194"/>
      <c r="V100" s="194"/>
    </row>
    <row r="101" customFormat="false" ht="14.25" hidden="false" customHeight="true" outlineLevel="0" collapsed="false">
      <c r="A101" s="194"/>
      <c r="B101" s="4" t="s">
        <v>344</v>
      </c>
      <c r="C101" s="4"/>
      <c r="D101" s="4"/>
      <c r="E101" s="4"/>
      <c r="F101" s="4"/>
      <c r="G101" s="4"/>
      <c r="H101" s="194"/>
      <c r="I101" s="194"/>
      <c r="J101" s="194"/>
      <c r="K101" s="194"/>
      <c r="L101" s="194"/>
      <c r="M101" s="194"/>
      <c r="N101" s="194"/>
      <c r="O101" s="194"/>
      <c r="P101" s="194"/>
      <c r="Q101" s="194"/>
      <c r="R101" s="194"/>
      <c r="S101" s="194"/>
      <c r="T101" s="194"/>
      <c r="U101" s="194"/>
      <c r="V101" s="194"/>
    </row>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mergeCells count="81">
    <mergeCell ref="B1:G1"/>
    <mergeCell ref="E2:G2"/>
    <mergeCell ref="E3:G3"/>
    <mergeCell ref="E4:G4"/>
    <mergeCell ref="E5:G5"/>
    <mergeCell ref="E6:G6"/>
    <mergeCell ref="B7:G7"/>
    <mergeCell ref="B8:G8"/>
    <mergeCell ref="C9:G9"/>
    <mergeCell ref="B10:G10"/>
    <mergeCell ref="B13:G13"/>
    <mergeCell ref="B14:G14"/>
    <mergeCell ref="C15:G15"/>
    <mergeCell ref="B16:G16"/>
    <mergeCell ref="C17:G17"/>
    <mergeCell ref="B18:G18"/>
    <mergeCell ref="B19:G19"/>
    <mergeCell ref="B20:G20"/>
    <mergeCell ref="C21:G21"/>
    <mergeCell ref="B22:G24"/>
    <mergeCell ref="B25:G25"/>
    <mergeCell ref="B26:G26"/>
    <mergeCell ref="C27:G27"/>
    <mergeCell ref="B28:G28"/>
    <mergeCell ref="C29:G29"/>
    <mergeCell ref="B30:G30"/>
    <mergeCell ref="C31:G31"/>
    <mergeCell ref="B32:G32"/>
    <mergeCell ref="C33:G33"/>
    <mergeCell ref="B34:G34"/>
    <mergeCell ref="B36:G36"/>
    <mergeCell ref="C37:G37"/>
    <mergeCell ref="B38:G38"/>
    <mergeCell ref="B39:G40"/>
    <mergeCell ref="C41:G41"/>
    <mergeCell ref="B42:G42"/>
    <mergeCell ref="C43:G43"/>
    <mergeCell ref="B44:G44"/>
    <mergeCell ref="B45:G45"/>
    <mergeCell ref="B46:G47"/>
    <mergeCell ref="B48:G48"/>
    <mergeCell ref="C49:G49"/>
    <mergeCell ref="B50:G50"/>
    <mergeCell ref="B51:G51"/>
    <mergeCell ref="B54:G54"/>
    <mergeCell ref="B55:G55"/>
    <mergeCell ref="B56:G56"/>
    <mergeCell ref="C57:G57"/>
    <mergeCell ref="B58:G58"/>
    <mergeCell ref="B59:G59"/>
    <mergeCell ref="C60:G60"/>
    <mergeCell ref="B61:G63"/>
    <mergeCell ref="B64:G64"/>
    <mergeCell ref="C65:G65"/>
    <mergeCell ref="B66:G66"/>
    <mergeCell ref="B67:G68"/>
    <mergeCell ref="C69:G69"/>
    <mergeCell ref="B70:G70"/>
    <mergeCell ref="B71:G72"/>
    <mergeCell ref="C73:G73"/>
    <mergeCell ref="B74:G74"/>
    <mergeCell ref="B75:G76"/>
    <mergeCell ref="B79:G79"/>
    <mergeCell ref="C80:G80"/>
    <mergeCell ref="B81:G81"/>
    <mergeCell ref="C82:G82"/>
    <mergeCell ref="B83:G83"/>
    <mergeCell ref="C84:G84"/>
    <mergeCell ref="B85:G85"/>
    <mergeCell ref="C86:G86"/>
    <mergeCell ref="B87:G87"/>
    <mergeCell ref="B89:G89"/>
    <mergeCell ref="B90:G90"/>
    <mergeCell ref="C91:G91"/>
    <mergeCell ref="B92:G93"/>
    <mergeCell ref="C94:G94"/>
    <mergeCell ref="B95:G96"/>
    <mergeCell ref="C97:G97"/>
    <mergeCell ref="B98:G99"/>
    <mergeCell ref="C100:G100"/>
    <mergeCell ref="B101:G101"/>
  </mergeCells>
  <printOptions headings="false" gridLines="false" gridLinesSet="true" horizontalCentered="true" verticalCentered="false"/>
  <pageMargins left="0.511805555555556" right="0.511805555555556" top="0" bottom="0"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4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1" width="5.71"/>
    <col collapsed="false" customWidth="true" hidden="false" outlineLevel="0" max="2" min="2" style="1" width="21.84"/>
    <col collapsed="false" customWidth="true" hidden="false" outlineLevel="0" max="3" min="3" style="1" width="51.86"/>
    <col collapsed="false" customWidth="true" hidden="false" outlineLevel="0" max="4" min="4" style="1" width="12.86"/>
    <col collapsed="false" customWidth="true" hidden="false" outlineLevel="0" max="5" min="5" style="1" width="10.43"/>
    <col collapsed="false" customWidth="true" hidden="false" outlineLevel="0" max="6" min="6" style="1" width="12.43"/>
    <col collapsed="false" customWidth="true" hidden="false" outlineLevel="0" max="7" min="7" style="1" width="14.14"/>
    <col collapsed="false" customWidth="true" hidden="false" outlineLevel="0" max="27" min="8" style="1" width="9.14"/>
  </cols>
  <sheetData>
    <row r="1" customFormat="false" ht="15" hidden="false" customHeight="false" outlineLevel="0" collapsed="false">
      <c r="A1" s="235" t="s">
        <v>345</v>
      </c>
      <c r="B1" s="235"/>
      <c r="C1" s="235"/>
      <c r="D1" s="235"/>
      <c r="E1" s="235"/>
      <c r="F1" s="235"/>
      <c r="G1" s="235"/>
      <c r="H1" s="9"/>
      <c r="I1" s="9"/>
      <c r="J1" s="9"/>
      <c r="K1" s="9"/>
      <c r="L1" s="9"/>
      <c r="M1" s="9"/>
      <c r="N1" s="9"/>
      <c r="O1" s="9"/>
      <c r="P1" s="9"/>
      <c r="Q1" s="9"/>
      <c r="R1" s="9"/>
      <c r="S1" s="9"/>
      <c r="T1" s="9"/>
      <c r="U1" s="9"/>
      <c r="V1" s="9"/>
      <c r="W1" s="9"/>
      <c r="X1" s="9"/>
      <c r="Y1" s="9"/>
      <c r="Z1" s="9"/>
      <c r="AA1" s="9"/>
    </row>
    <row r="2" customFormat="false" ht="21.65" hidden="false" customHeight="false" outlineLevel="0" collapsed="false">
      <c r="A2" s="236" t="s">
        <v>152</v>
      </c>
      <c r="B2" s="237" t="s">
        <v>346</v>
      </c>
      <c r="C2" s="237" t="s">
        <v>347</v>
      </c>
      <c r="D2" s="238" t="s">
        <v>348</v>
      </c>
      <c r="E2" s="236" t="s">
        <v>349</v>
      </c>
      <c r="F2" s="238" t="s">
        <v>350</v>
      </c>
      <c r="G2" s="238" t="s">
        <v>351</v>
      </c>
      <c r="H2" s="239"/>
      <c r="I2" s="239"/>
      <c r="J2" s="239"/>
      <c r="K2" s="239"/>
      <c r="L2" s="239"/>
      <c r="M2" s="239"/>
      <c r="N2" s="239"/>
      <c r="O2" s="239"/>
      <c r="P2" s="239"/>
      <c r="Q2" s="239"/>
      <c r="R2" s="239"/>
      <c r="S2" s="239"/>
      <c r="T2" s="239"/>
      <c r="U2" s="239"/>
      <c r="V2" s="239"/>
      <c r="W2" s="239"/>
      <c r="X2" s="239"/>
      <c r="Y2" s="239"/>
      <c r="Z2" s="239"/>
      <c r="AA2" s="239"/>
    </row>
    <row r="3" customFormat="false" ht="15" hidden="false" customHeight="false" outlineLevel="0" collapsed="false">
      <c r="A3" s="240" t="n">
        <v>1</v>
      </c>
      <c r="B3" s="241" t="s">
        <v>352</v>
      </c>
      <c r="C3" s="242" t="s">
        <v>353</v>
      </c>
      <c r="D3" s="243"/>
      <c r="E3" s="240" t="n">
        <v>7</v>
      </c>
      <c r="F3" s="244" t="n">
        <f aca="false">D3*E3</f>
        <v>0</v>
      </c>
      <c r="G3" s="243" t="n">
        <f aca="false">(F3/12)/7</f>
        <v>0</v>
      </c>
      <c r="H3" s="9"/>
      <c r="I3" s="9"/>
      <c r="J3" s="9"/>
      <c r="K3" s="9"/>
      <c r="L3" s="9"/>
      <c r="M3" s="9"/>
      <c r="N3" s="9"/>
      <c r="O3" s="9"/>
      <c r="P3" s="9"/>
      <c r="Q3" s="9"/>
      <c r="R3" s="9"/>
      <c r="S3" s="9"/>
      <c r="T3" s="9"/>
      <c r="U3" s="9"/>
      <c r="V3" s="9"/>
      <c r="W3" s="9"/>
      <c r="X3" s="9"/>
      <c r="Y3" s="9"/>
      <c r="Z3" s="9"/>
      <c r="AA3" s="9"/>
    </row>
    <row r="4" customFormat="false" ht="15" hidden="false" customHeight="false" outlineLevel="0" collapsed="false">
      <c r="A4" s="240" t="n">
        <v>2</v>
      </c>
      <c r="B4" s="241" t="s">
        <v>352</v>
      </c>
      <c r="C4" s="242" t="s">
        <v>354</v>
      </c>
      <c r="D4" s="243"/>
      <c r="E4" s="240" t="n">
        <v>7</v>
      </c>
      <c r="F4" s="244" t="n">
        <f aca="false">D4*E4</f>
        <v>0</v>
      </c>
      <c r="G4" s="243" t="n">
        <f aca="false">(F4/12)/7</f>
        <v>0</v>
      </c>
      <c r="H4" s="9"/>
      <c r="I4" s="9"/>
      <c r="J4" s="9"/>
      <c r="K4" s="9"/>
      <c r="L4" s="9"/>
      <c r="M4" s="9"/>
      <c r="N4" s="9"/>
      <c r="O4" s="9"/>
      <c r="P4" s="9"/>
      <c r="Q4" s="9"/>
      <c r="R4" s="9"/>
      <c r="S4" s="9"/>
      <c r="T4" s="9"/>
      <c r="U4" s="9"/>
      <c r="V4" s="9"/>
      <c r="W4" s="9"/>
      <c r="X4" s="9"/>
      <c r="Y4" s="9"/>
      <c r="Z4" s="9"/>
      <c r="AA4" s="9"/>
    </row>
    <row r="5" customFormat="false" ht="15" hidden="false" customHeight="false" outlineLevel="0" collapsed="false">
      <c r="A5" s="240" t="n">
        <v>3</v>
      </c>
      <c r="B5" s="241" t="s">
        <v>352</v>
      </c>
      <c r="C5" s="242" t="s">
        <v>355</v>
      </c>
      <c r="D5" s="243"/>
      <c r="E5" s="240" t="n">
        <v>28</v>
      </c>
      <c r="F5" s="244" t="n">
        <f aca="false">D5*E5</f>
        <v>0</v>
      </c>
      <c r="G5" s="243" t="n">
        <f aca="false">(F5/12)/7</f>
        <v>0</v>
      </c>
      <c r="H5" s="9"/>
      <c r="I5" s="9"/>
      <c r="J5" s="9"/>
      <c r="K5" s="9"/>
      <c r="L5" s="9"/>
      <c r="M5" s="9"/>
      <c r="N5" s="9"/>
      <c r="O5" s="9"/>
      <c r="P5" s="9"/>
      <c r="Q5" s="9"/>
      <c r="R5" s="9"/>
      <c r="S5" s="9"/>
      <c r="T5" s="9"/>
      <c r="U5" s="9"/>
      <c r="V5" s="9"/>
      <c r="W5" s="9"/>
      <c r="X5" s="9"/>
      <c r="Y5" s="9"/>
      <c r="Z5" s="9"/>
      <c r="AA5" s="9"/>
    </row>
    <row r="6" customFormat="false" ht="15" hidden="false" customHeight="false" outlineLevel="0" collapsed="false">
      <c r="A6" s="240" t="n">
        <v>4</v>
      </c>
      <c r="B6" s="241" t="s">
        <v>352</v>
      </c>
      <c r="C6" s="242" t="s">
        <v>356</v>
      </c>
      <c r="D6" s="243"/>
      <c r="E6" s="240" t="n">
        <v>28</v>
      </c>
      <c r="F6" s="244" t="n">
        <f aca="false">D6*E6</f>
        <v>0</v>
      </c>
      <c r="G6" s="243" t="n">
        <f aca="false">(F6/12)/7</f>
        <v>0</v>
      </c>
      <c r="H6" s="9"/>
      <c r="I6" s="9"/>
      <c r="J6" s="9"/>
      <c r="K6" s="9"/>
      <c r="L6" s="9"/>
      <c r="M6" s="9"/>
      <c r="N6" s="9"/>
      <c r="O6" s="9"/>
      <c r="P6" s="9"/>
      <c r="Q6" s="9"/>
      <c r="R6" s="9"/>
      <c r="S6" s="9"/>
      <c r="T6" s="9"/>
      <c r="U6" s="9"/>
      <c r="V6" s="9"/>
      <c r="W6" s="9"/>
      <c r="X6" s="9"/>
      <c r="Y6" s="9"/>
      <c r="Z6" s="9"/>
      <c r="AA6" s="9"/>
    </row>
    <row r="7" customFormat="false" ht="44.15" hidden="false" customHeight="false" outlineLevel="0" collapsed="false">
      <c r="A7" s="240" t="n">
        <v>5</v>
      </c>
      <c r="B7" s="241" t="s">
        <v>352</v>
      </c>
      <c r="C7" s="242" t="s">
        <v>357</v>
      </c>
      <c r="D7" s="243"/>
      <c r="E7" s="240" t="n">
        <v>14</v>
      </c>
      <c r="F7" s="244" t="n">
        <f aca="false">D7*E7</f>
        <v>0</v>
      </c>
      <c r="G7" s="243" t="n">
        <f aca="false">(F7/12)/7</f>
        <v>0</v>
      </c>
      <c r="H7" s="9"/>
      <c r="I7" s="9"/>
      <c r="J7" s="9"/>
      <c r="K7" s="9"/>
      <c r="L7" s="9"/>
      <c r="M7" s="9"/>
      <c r="N7" s="9"/>
      <c r="O7" s="9"/>
      <c r="P7" s="9"/>
      <c r="Q7" s="9"/>
      <c r="R7" s="9"/>
      <c r="S7" s="9"/>
      <c r="T7" s="9"/>
      <c r="U7" s="9"/>
      <c r="V7" s="9"/>
      <c r="W7" s="9"/>
      <c r="X7" s="9"/>
      <c r="Y7" s="9"/>
      <c r="Z7" s="9"/>
      <c r="AA7" s="9"/>
    </row>
    <row r="8" customFormat="false" ht="15" hidden="false" customHeight="false" outlineLevel="0" collapsed="false">
      <c r="A8" s="240" t="n">
        <v>6</v>
      </c>
      <c r="B8" s="241" t="s">
        <v>352</v>
      </c>
      <c r="C8" s="242" t="s">
        <v>358</v>
      </c>
      <c r="D8" s="243"/>
      <c r="E8" s="240" t="n">
        <v>7</v>
      </c>
      <c r="F8" s="244" t="n">
        <f aca="false">D8*E8</f>
        <v>0</v>
      </c>
      <c r="G8" s="243" t="n">
        <f aca="false">(F8/12)/7</f>
        <v>0</v>
      </c>
      <c r="H8" s="9"/>
      <c r="I8" s="9"/>
      <c r="J8" s="9"/>
      <c r="K8" s="9"/>
      <c r="L8" s="9"/>
      <c r="M8" s="9"/>
      <c r="N8" s="9"/>
      <c r="O8" s="9"/>
      <c r="P8" s="9"/>
      <c r="Q8" s="9"/>
      <c r="R8" s="9"/>
      <c r="S8" s="9"/>
      <c r="T8" s="9"/>
      <c r="U8" s="9"/>
      <c r="V8" s="9"/>
      <c r="W8" s="9"/>
      <c r="X8" s="9"/>
      <c r="Y8" s="9"/>
      <c r="Z8" s="9"/>
      <c r="AA8" s="9"/>
    </row>
    <row r="9" customFormat="false" ht="15" hidden="false" customHeight="false" outlineLevel="0" collapsed="false">
      <c r="A9" s="240" t="n">
        <v>7</v>
      </c>
      <c r="B9" s="241" t="s">
        <v>352</v>
      </c>
      <c r="C9" s="242" t="s">
        <v>359</v>
      </c>
      <c r="D9" s="243"/>
      <c r="E9" s="240" t="n">
        <v>28</v>
      </c>
      <c r="F9" s="244" t="n">
        <f aca="false">D9*E9</f>
        <v>0</v>
      </c>
      <c r="G9" s="243" t="n">
        <f aca="false">(F9/12)/7</f>
        <v>0</v>
      </c>
      <c r="H9" s="9"/>
      <c r="I9" s="9"/>
      <c r="J9" s="9"/>
      <c r="K9" s="9"/>
      <c r="L9" s="9"/>
      <c r="M9" s="9"/>
      <c r="N9" s="9"/>
      <c r="O9" s="9"/>
      <c r="P9" s="9"/>
      <c r="Q9" s="9"/>
      <c r="R9" s="9"/>
      <c r="S9" s="9"/>
      <c r="T9" s="9"/>
      <c r="U9" s="9"/>
      <c r="V9" s="9"/>
      <c r="W9" s="9"/>
      <c r="X9" s="9"/>
      <c r="Y9" s="9"/>
      <c r="Z9" s="9"/>
      <c r="AA9" s="9"/>
    </row>
    <row r="10" customFormat="false" ht="21.65" hidden="false" customHeight="false" outlineLevel="0" collapsed="false">
      <c r="A10" s="240" t="n">
        <v>8</v>
      </c>
      <c r="B10" s="241" t="s">
        <v>352</v>
      </c>
      <c r="C10" s="242" t="s">
        <v>360</v>
      </c>
      <c r="D10" s="243"/>
      <c r="E10" s="240" t="n">
        <v>14</v>
      </c>
      <c r="F10" s="244" t="n">
        <f aca="false">D10*E10</f>
        <v>0</v>
      </c>
      <c r="G10" s="243" t="n">
        <f aca="false">(F10/12)/7</f>
        <v>0</v>
      </c>
      <c r="H10" s="9"/>
      <c r="I10" s="9"/>
      <c r="J10" s="9"/>
      <c r="K10" s="9"/>
      <c r="L10" s="9"/>
      <c r="M10" s="9"/>
      <c r="N10" s="9"/>
      <c r="O10" s="9"/>
      <c r="P10" s="9"/>
      <c r="Q10" s="9"/>
      <c r="R10" s="9"/>
      <c r="S10" s="9"/>
      <c r="T10" s="9"/>
      <c r="U10" s="9"/>
      <c r="V10" s="9"/>
      <c r="W10" s="9"/>
      <c r="X10" s="9"/>
      <c r="Y10" s="9"/>
      <c r="Z10" s="9"/>
      <c r="AA10" s="9"/>
    </row>
    <row r="11" customFormat="false" ht="33.1" hidden="false" customHeight="false" outlineLevel="0" collapsed="false">
      <c r="A11" s="240" t="n">
        <v>9</v>
      </c>
      <c r="B11" s="241" t="s">
        <v>352</v>
      </c>
      <c r="C11" s="242" t="s">
        <v>361</v>
      </c>
      <c r="D11" s="243"/>
      <c r="E11" s="240" t="n">
        <v>7</v>
      </c>
      <c r="F11" s="244" t="n">
        <f aca="false">D11*E11</f>
        <v>0</v>
      </c>
      <c r="G11" s="243" t="n">
        <f aca="false">(F11/12)/7</f>
        <v>0</v>
      </c>
      <c r="H11" s="9"/>
      <c r="I11" s="9"/>
      <c r="J11" s="9"/>
      <c r="K11" s="9"/>
      <c r="L11" s="9"/>
      <c r="M11" s="9"/>
      <c r="N11" s="9"/>
      <c r="O11" s="9"/>
      <c r="P11" s="9"/>
      <c r="Q11" s="9"/>
      <c r="R11" s="9"/>
      <c r="S11" s="9"/>
      <c r="T11" s="9"/>
      <c r="U11" s="9"/>
      <c r="V11" s="9"/>
      <c r="W11" s="9"/>
      <c r="X11" s="9"/>
      <c r="Y11" s="9"/>
      <c r="Z11" s="9"/>
      <c r="AA11" s="9"/>
    </row>
    <row r="12" customFormat="false" ht="44.15" hidden="false" customHeight="false" outlineLevel="0" collapsed="false">
      <c r="A12" s="240" t="n">
        <v>10</v>
      </c>
      <c r="B12" s="241" t="s">
        <v>352</v>
      </c>
      <c r="C12" s="242" t="s">
        <v>362</v>
      </c>
      <c r="D12" s="243"/>
      <c r="E12" s="240" t="n">
        <v>7</v>
      </c>
      <c r="F12" s="244" t="n">
        <f aca="false">D12*E12</f>
        <v>0</v>
      </c>
      <c r="G12" s="243" t="n">
        <f aca="false">(F12/12)/7</f>
        <v>0</v>
      </c>
      <c r="H12" s="9"/>
      <c r="I12" s="9"/>
      <c r="J12" s="9"/>
      <c r="K12" s="9"/>
      <c r="L12" s="9"/>
      <c r="M12" s="9"/>
      <c r="N12" s="9"/>
      <c r="O12" s="9"/>
      <c r="P12" s="9"/>
      <c r="Q12" s="9"/>
      <c r="R12" s="9"/>
      <c r="S12" s="9"/>
      <c r="T12" s="9"/>
      <c r="U12" s="9"/>
      <c r="V12" s="9"/>
      <c r="W12" s="9"/>
      <c r="X12" s="9"/>
      <c r="Y12" s="9"/>
      <c r="Z12" s="9"/>
      <c r="AA12" s="9"/>
    </row>
    <row r="13" customFormat="false" ht="33.1" hidden="false" customHeight="false" outlineLevel="0" collapsed="false">
      <c r="A13" s="240" t="n">
        <v>11</v>
      </c>
      <c r="B13" s="241" t="s">
        <v>352</v>
      </c>
      <c r="C13" s="242" t="s">
        <v>363</v>
      </c>
      <c r="D13" s="243"/>
      <c r="E13" s="240" t="n">
        <v>168</v>
      </c>
      <c r="F13" s="244" t="n">
        <f aca="false">D13*E13</f>
        <v>0</v>
      </c>
      <c r="G13" s="243" t="n">
        <f aca="false">(F13/12)/7</f>
        <v>0</v>
      </c>
      <c r="H13" s="9"/>
      <c r="I13" s="9"/>
      <c r="J13" s="9"/>
      <c r="K13" s="9"/>
      <c r="L13" s="9"/>
      <c r="M13" s="9"/>
      <c r="N13" s="9"/>
      <c r="O13" s="9"/>
      <c r="P13" s="9"/>
      <c r="Q13" s="9"/>
      <c r="R13" s="9"/>
      <c r="S13" s="9"/>
      <c r="T13" s="9"/>
      <c r="U13" s="9"/>
      <c r="V13" s="9"/>
      <c r="W13" s="9"/>
      <c r="X13" s="9"/>
      <c r="Y13" s="9"/>
      <c r="Z13" s="9"/>
      <c r="AA13" s="9"/>
    </row>
    <row r="14" customFormat="false" ht="44.15" hidden="false" customHeight="false" outlineLevel="0" collapsed="false">
      <c r="A14" s="240" t="n">
        <v>12</v>
      </c>
      <c r="B14" s="241" t="s">
        <v>352</v>
      </c>
      <c r="C14" s="242" t="s">
        <v>364</v>
      </c>
      <c r="D14" s="243"/>
      <c r="E14" s="240" t="n">
        <v>84</v>
      </c>
      <c r="F14" s="244" t="n">
        <f aca="false">D14*E14</f>
        <v>0</v>
      </c>
      <c r="G14" s="243" t="n">
        <f aca="false">(F14/12)/7</f>
        <v>0</v>
      </c>
      <c r="H14" s="9"/>
      <c r="I14" s="9"/>
      <c r="J14" s="9"/>
      <c r="K14" s="9"/>
      <c r="L14" s="9"/>
      <c r="M14" s="9"/>
      <c r="N14" s="9"/>
      <c r="O14" s="9"/>
      <c r="P14" s="9"/>
      <c r="Q14" s="9"/>
      <c r="R14" s="9"/>
      <c r="S14" s="9"/>
      <c r="T14" s="9"/>
      <c r="U14" s="9"/>
      <c r="V14" s="9"/>
      <c r="W14" s="9"/>
      <c r="X14" s="9"/>
      <c r="Y14" s="9"/>
      <c r="Z14" s="9"/>
      <c r="AA14" s="9"/>
    </row>
    <row r="15" customFormat="false" ht="66.25" hidden="false" customHeight="false" outlineLevel="0" collapsed="false">
      <c r="A15" s="240" t="n">
        <v>13</v>
      </c>
      <c r="B15" s="241" t="s">
        <v>352</v>
      </c>
      <c r="C15" s="242" t="s">
        <v>365</v>
      </c>
      <c r="D15" s="243"/>
      <c r="E15" s="240" t="n">
        <v>84</v>
      </c>
      <c r="F15" s="244" t="n">
        <f aca="false">D15*E15</f>
        <v>0</v>
      </c>
      <c r="G15" s="243" t="n">
        <f aca="false">(F15/12)/7</f>
        <v>0</v>
      </c>
      <c r="H15" s="9"/>
      <c r="I15" s="9"/>
      <c r="J15" s="9"/>
      <c r="K15" s="9"/>
      <c r="L15" s="9"/>
      <c r="M15" s="9"/>
      <c r="N15" s="9"/>
      <c r="O15" s="9"/>
      <c r="P15" s="9"/>
      <c r="Q15" s="9"/>
      <c r="R15" s="9"/>
      <c r="S15" s="9"/>
      <c r="T15" s="9"/>
      <c r="U15" s="9"/>
      <c r="V15" s="9"/>
      <c r="W15" s="9"/>
      <c r="X15" s="9"/>
      <c r="Y15" s="9"/>
      <c r="Z15" s="9"/>
      <c r="AA15" s="9"/>
    </row>
    <row r="16" customFormat="false" ht="15" hidden="false" customHeight="false" outlineLevel="0" collapsed="false">
      <c r="A16" s="240" t="n">
        <v>14</v>
      </c>
      <c r="B16" s="241" t="s">
        <v>352</v>
      </c>
      <c r="C16" s="242" t="s">
        <v>366</v>
      </c>
      <c r="D16" s="243"/>
      <c r="E16" s="240" t="n">
        <v>12</v>
      </c>
      <c r="F16" s="244" t="n">
        <f aca="false">D16*E16</f>
        <v>0</v>
      </c>
      <c r="G16" s="243" t="n">
        <f aca="false">(F16/12)/7</f>
        <v>0</v>
      </c>
      <c r="H16" s="9"/>
      <c r="I16" s="9"/>
      <c r="J16" s="9"/>
      <c r="K16" s="9"/>
      <c r="L16" s="9"/>
      <c r="M16" s="9"/>
      <c r="N16" s="9"/>
      <c r="O16" s="9"/>
      <c r="P16" s="9"/>
      <c r="Q16" s="9"/>
      <c r="R16" s="9"/>
      <c r="S16" s="9"/>
      <c r="T16" s="9"/>
      <c r="U16" s="9"/>
      <c r="V16" s="9"/>
      <c r="W16" s="9"/>
      <c r="X16" s="9"/>
      <c r="Y16" s="9"/>
      <c r="Z16" s="9"/>
      <c r="AA16" s="9"/>
    </row>
    <row r="17" customFormat="false" ht="15" hidden="false" customHeight="false" outlineLevel="0" collapsed="false">
      <c r="A17" s="240" t="n">
        <v>15</v>
      </c>
      <c r="B17" s="241" t="s">
        <v>352</v>
      </c>
      <c r="C17" s="242" t="s">
        <v>367</v>
      </c>
      <c r="D17" s="243"/>
      <c r="E17" s="240" t="n">
        <v>160</v>
      </c>
      <c r="F17" s="244" t="n">
        <f aca="false">D17*E17</f>
        <v>0</v>
      </c>
      <c r="G17" s="243" t="n">
        <f aca="false">(F17/12)/7</f>
        <v>0</v>
      </c>
      <c r="H17" s="9"/>
      <c r="I17" s="9"/>
      <c r="J17" s="9"/>
      <c r="K17" s="9"/>
      <c r="L17" s="9"/>
      <c r="M17" s="9"/>
      <c r="N17" s="9"/>
      <c r="O17" s="9"/>
      <c r="P17" s="9"/>
      <c r="Q17" s="9"/>
      <c r="R17" s="9"/>
      <c r="S17" s="9"/>
      <c r="T17" s="9"/>
      <c r="U17" s="9"/>
      <c r="V17" s="9"/>
      <c r="W17" s="9"/>
      <c r="X17" s="9"/>
      <c r="Y17" s="9"/>
      <c r="Z17" s="9"/>
      <c r="AA17" s="9"/>
    </row>
    <row r="18" customFormat="false" ht="66.25" hidden="false" customHeight="false" outlineLevel="0" collapsed="false">
      <c r="A18" s="240" t="n">
        <v>16</v>
      </c>
      <c r="B18" s="241" t="s">
        <v>352</v>
      </c>
      <c r="C18" s="242" t="s">
        <v>368</v>
      </c>
      <c r="D18" s="243"/>
      <c r="E18" s="240" t="n">
        <v>14</v>
      </c>
      <c r="F18" s="244" t="n">
        <f aca="false">D18*E18</f>
        <v>0</v>
      </c>
      <c r="G18" s="243" t="n">
        <f aca="false">(F18/12)/7</f>
        <v>0</v>
      </c>
      <c r="H18" s="9"/>
      <c r="I18" s="9"/>
      <c r="J18" s="9"/>
      <c r="K18" s="9"/>
      <c r="L18" s="9"/>
      <c r="M18" s="9"/>
      <c r="N18" s="9"/>
      <c r="O18" s="9"/>
      <c r="P18" s="9"/>
      <c r="Q18" s="9"/>
      <c r="R18" s="9"/>
      <c r="S18" s="9"/>
      <c r="T18" s="9"/>
      <c r="U18" s="9"/>
      <c r="V18" s="9"/>
      <c r="W18" s="9"/>
      <c r="X18" s="9"/>
      <c r="Y18" s="9"/>
      <c r="Z18" s="9"/>
      <c r="AA18" s="9"/>
    </row>
    <row r="19" customFormat="false" ht="15" hidden="false" customHeight="false" outlineLevel="0" collapsed="false">
      <c r="A19" s="240" t="n">
        <v>17</v>
      </c>
      <c r="B19" s="241" t="s">
        <v>352</v>
      </c>
      <c r="C19" s="242" t="s">
        <v>369</v>
      </c>
      <c r="D19" s="243"/>
      <c r="E19" s="240" t="n">
        <v>7</v>
      </c>
      <c r="F19" s="244" t="n">
        <f aca="false">D19*E19</f>
        <v>0</v>
      </c>
      <c r="G19" s="243" t="n">
        <f aca="false">(F19/12)/7</f>
        <v>0</v>
      </c>
      <c r="H19" s="9"/>
      <c r="I19" s="9"/>
      <c r="J19" s="9"/>
      <c r="K19" s="9"/>
      <c r="L19" s="9"/>
      <c r="M19" s="9"/>
      <c r="N19" s="9"/>
      <c r="O19" s="9"/>
      <c r="P19" s="9"/>
      <c r="Q19" s="9"/>
      <c r="R19" s="9"/>
      <c r="S19" s="9"/>
      <c r="T19" s="9"/>
      <c r="U19" s="9"/>
      <c r="V19" s="9"/>
      <c r="W19" s="9"/>
      <c r="X19" s="9"/>
      <c r="Y19" s="9"/>
      <c r="Z19" s="9"/>
      <c r="AA19" s="9"/>
    </row>
    <row r="20" customFormat="false" ht="15" hidden="false" customHeight="false" outlineLevel="0" collapsed="false">
      <c r="A20" s="240"/>
      <c r="B20" s="241"/>
      <c r="C20" s="242"/>
      <c r="D20" s="243"/>
      <c r="E20" s="240"/>
      <c r="F20" s="244"/>
      <c r="G20" s="243"/>
      <c r="H20" s="9"/>
      <c r="I20" s="9"/>
      <c r="J20" s="9"/>
      <c r="K20" s="9"/>
      <c r="L20" s="9"/>
      <c r="M20" s="9"/>
      <c r="N20" s="9"/>
      <c r="O20" s="9"/>
      <c r="P20" s="9"/>
      <c r="Q20" s="9"/>
      <c r="R20" s="9"/>
      <c r="S20" s="9"/>
      <c r="T20" s="9"/>
      <c r="U20" s="9"/>
      <c r="V20" s="9"/>
      <c r="W20" s="9"/>
      <c r="X20" s="9"/>
      <c r="Y20" s="9"/>
      <c r="Z20" s="9"/>
      <c r="AA20" s="9"/>
    </row>
    <row r="21" customFormat="false" ht="15" hidden="false" customHeight="false" outlineLevel="0" collapsed="false">
      <c r="A21" s="245"/>
      <c r="B21" s="246" t="s">
        <v>370</v>
      </c>
      <c r="C21" s="246"/>
      <c r="D21" s="247"/>
      <c r="E21" s="247" t="n">
        <f aca="false">SUM(E3:E19)</f>
        <v>676</v>
      </c>
      <c r="F21" s="247" t="n">
        <f aca="false">SUM(F3:F19)</f>
        <v>0</v>
      </c>
      <c r="G21" s="247" t="n">
        <f aca="false">SUM(G3:G19)</f>
        <v>0</v>
      </c>
      <c r="H21" s="248"/>
      <c r="I21" s="248"/>
      <c r="J21" s="248"/>
      <c r="K21" s="248"/>
      <c r="L21" s="248"/>
      <c r="M21" s="248"/>
      <c r="N21" s="248"/>
      <c r="O21" s="248"/>
      <c r="P21" s="248"/>
      <c r="Q21" s="248"/>
      <c r="R21" s="248"/>
      <c r="S21" s="248"/>
      <c r="T21" s="248"/>
      <c r="U21" s="248"/>
      <c r="V21" s="248"/>
      <c r="W21" s="248"/>
      <c r="X21" s="248"/>
      <c r="Y21" s="248"/>
      <c r="Z21" s="248"/>
      <c r="AA21" s="248"/>
    </row>
    <row r="22" customFormat="false" ht="15" hidden="false" customHeight="false" outlineLevel="0" collapsed="false">
      <c r="A22" s="249"/>
      <c r="B22" s="250"/>
      <c r="C22" s="251"/>
      <c r="D22" s="243"/>
      <c r="E22" s="252"/>
      <c r="F22" s="243"/>
      <c r="G22" s="243"/>
      <c r="H22" s="248"/>
      <c r="I22" s="248"/>
      <c r="J22" s="248"/>
      <c r="K22" s="248"/>
      <c r="L22" s="248"/>
      <c r="M22" s="248"/>
      <c r="N22" s="248"/>
      <c r="O22" s="248"/>
      <c r="P22" s="248"/>
      <c r="Q22" s="248"/>
      <c r="R22" s="248"/>
      <c r="S22" s="248"/>
      <c r="T22" s="248"/>
      <c r="U22" s="248"/>
      <c r="V22" s="248"/>
      <c r="W22" s="248"/>
      <c r="X22" s="248"/>
      <c r="Y22" s="248"/>
      <c r="Z22" s="248"/>
      <c r="AA22" s="248"/>
    </row>
    <row r="23" customFormat="false" ht="44.15" hidden="false" customHeight="false" outlineLevel="0" collapsed="false">
      <c r="A23" s="240" t="n">
        <v>18</v>
      </c>
      <c r="B23" s="241" t="s">
        <v>371</v>
      </c>
      <c r="C23" s="242" t="s">
        <v>372</v>
      </c>
      <c r="D23" s="243"/>
      <c r="E23" s="240" t="n">
        <v>4</v>
      </c>
      <c r="F23" s="244" t="n">
        <f aca="false">D23*E23</f>
        <v>0</v>
      </c>
      <c r="G23" s="243" t="n">
        <f aca="false">(F23/12)*1</f>
        <v>0</v>
      </c>
      <c r="H23" s="9"/>
      <c r="I23" s="9"/>
      <c r="J23" s="9"/>
      <c r="K23" s="9"/>
      <c r="L23" s="9"/>
      <c r="M23" s="9"/>
      <c r="N23" s="9"/>
      <c r="O23" s="9"/>
      <c r="P23" s="9"/>
      <c r="Q23" s="9"/>
      <c r="R23" s="9"/>
      <c r="S23" s="9"/>
      <c r="T23" s="9"/>
      <c r="U23" s="9"/>
      <c r="V23" s="9"/>
      <c r="W23" s="9"/>
      <c r="X23" s="9"/>
      <c r="Y23" s="9"/>
      <c r="Z23" s="9"/>
      <c r="AA23" s="9"/>
    </row>
    <row r="24" customFormat="false" ht="33.1" hidden="false" customHeight="false" outlineLevel="0" collapsed="false">
      <c r="A24" s="240" t="n">
        <v>19</v>
      </c>
      <c r="B24" s="241" t="s">
        <v>371</v>
      </c>
      <c r="C24" s="242" t="s">
        <v>373</v>
      </c>
      <c r="D24" s="243"/>
      <c r="E24" s="240" t="n">
        <v>4</v>
      </c>
      <c r="F24" s="244" t="n">
        <f aca="false">D24*E24</f>
        <v>0</v>
      </c>
      <c r="G24" s="243" t="n">
        <f aca="false">(F24/12)*1</f>
        <v>0</v>
      </c>
      <c r="H24" s="9"/>
      <c r="I24" s="9"/>
      <c r="J24" s="9"/>
      <c r="K24" s="9"/>
      <c r="L24" s="9"/>
      <c r="M24" s="9"/>
      <c r="N24" s="9"/>
      <c r="O24" s="9"/>
      <c r="P24" s="9"/>
      <c r="Q24" s="9"/>
      <c r="R24" s="9"/>
      <c r="S24" s="9"/>
      <c r="T24" s="9"/>
      <c r="U24" s="9"/>
      <c r="V24" s="9"/>
      <c r="W24" s="9"/>
      <c r="X24" s="9"/>
      <c r="Y24" s="9"/>
      <c r="Z24" s="9"/>
      <c r="AA24" s="9"/>
    </row>
    <row r="25" customFormat="false" ht="15" hidden="false" customHeight="false" outlineLevel="0" collapsed="false">
      <c r="A25" s="240" t="n">
        <v>20</v>
      </c>
      <c r="B25" s="241" t="s">
        <v>371</v>
      </c>
      <c r="C25" s="242" t="s">
        <v>374</v>
      </c>
      <c r="D25" s="243"/>
      <c r="E25" s="240" t="n">
        <v>1</v>
      </c>
      <c r="F25" s="244" t="n">
        <f aca="false">D25*E25</f>
        <v>0</v>
      </c>
      <c r="G25" s="243" t="n">
        <f aca="false">(F25/12)*1</f>
        <v>0</v>
      </c>
      <c r="H25" s="9"/>
      <c r="I25" s="9"/>
      <c r="J25" s="9"/>
      <c r="K25" s="9"/>
      <c r="L25" s="9"/>
      <c r="M25" s="9"/>
      <c r="N25" s="9"/>
      <c r="O25" s="9"/>
      <c r="P25" s="9"/>
      <c r="Q25" s="9"/>
      <c r="R25" s="9"/>
      <c r="S25" s="9"/>
      <c r="T25" s="9"/>
      <c r="U25" s="9"/>
      <c r="V25" s="9"/>
      <c r="W25" s="9"/>
      <c r="X25" s="9"/>
      <c r="Y25" s="9"/>
      <c r="Z25" s="9"/>
      <c r="AA25" s="9"/>
    </row>
    <row r="26" customFormat="false" ht="15" hidden="false" customHeight="false" outlineLevel="0" collapsed="false">
      <c r="A26" s="240" t="n">
        <v>21</v>
      </c>
      <c r="B26" s="241" t="s">
        <v>371</v>
      </c>
      <c r="C26" s="242" t="s">
        <v>375</v>
      </c>
      <c r="D26" s="243"/>
      <c r="E26" s="240" t="n">
        <v>1</v>
      </c>
      <c r="F26" s="244" t="n">
        <f aca="false">D26*E26</f>
        <v>0</v>
      </c>
      <c r="G26" s="243" t="n">
        <f aca="false">(F26/12)*1</f>
        <v>0</v>
      </c>
      <c r="H26" s="9"/>
      <c r="I26" s="9"/>
      <c r="J26" s="9"/>
      <c r="K26" s="9"/>
      <c r="L26" s="9"/>
      <c r="M26" s="9"/>
      <c r="N26" s="9"/>
      <c r="O26" s="9"/>
      <c r="P26" s="9"/>
      <c r="Q26" s="9"/>
      <c r="R26" s="9"/>
      <c r="S26" s="9"/>
      <c r="T26" s="9"/>
      <c r="U26" s="9"/>
      <c r="V26" s="9"/>
      <c r="W26" s="9"/>
      <c r="X26" s="9"/>
      <c r="Y26" s="9"/>
      <c r="Z26" s="9"/>
      <c r="AA26" s="9"/>
    </row>
    <row r="27" customFormat="false" ht="15" hidden="false" customHeight="false" outlineLevel="0" collapsed="false">
      <c r="A27" s="240" t="n">
        <v>22</v>
      </c>
      <c r="B27" s="241" t="s">
        <v>371</v>
      </c>
      <c r="C27" s="242" t="s">
        <v>376</v>
      </c>
      <c r="D27" s="243"/>
      <c r="E27" s="240" t="n">
        <v>12</v>
      </c>
      <c r="F27" s="244" t="n">
        <f aca="false">D27*E27</f>
        <v>0</v>
      </c>
      <c r="G27" s="243" t="n">
        <f aca="false">(F27/12)*1</f>
        <v>0</v>
      </c>
      <c r="H27" s="9"/>
      <c r="I27" s="9"/>
      <c r="J27" s="9"/>
      <c r="K27" s="9"/>
      <c r="L27" s="9"/>
      <c r="M27" s="9"/>
      <c r="N27" s="9"/>
      <c r="O27" s="9"/>
      <c r="P27" s="9"/>
      <c r="Q27" s="9"/>
      <c r="R27" s="9"/>
      <c r="S27" s="9"/>
      <c r="T27" s="9"/>
      <c r="U27" s="9"/>
      <c r="V27" s="9"/>
      <c r="W27" s="9"/>
      <c r="X27" s="9"/>
      <c r="Y27" s="9"/>
      <c r="Z27" s="9"/>
      <c r="AA27" s="9"/>
    </row>
    <row r="28" customFormat="false" ht="15" hidden="false" customHeight="false" outlineLevel="0" collapsed="false">
      <c r="A28" s="240" t="n">
        <v>23</v>
      </c>
      <c r="B28" s="241" t="s">
        <v>371</v>
      </c>
      <c r="C28" s="242" t="s">
        <v>377</v>
      </c>
      <c r="D28" s="243"/>
      <c r="E28" s="240" t="n">
        <v>1</v>
      </c>
      <c r="F28" s="244" t="n">
        <f aca="false">D28*E28</f>
        <v>0</v>
      </c>
      <c r="G28" s="243" t="n">
        <f aca="false">(F28/12)*1</f>
        <v>0</v>
      </c>
      <c r="H28" s="9"/>
      <c r="I28" s="9"/>
      <c r="J28" s="9"/>
      <c r="K28" s="9"/>
      <c r="L28" s="9"/>
      <c r="M28" s="9"/>
      <c r="N28" s="9"/>
      <c r="O28" s="9"/>
      <c r="P28" s="9"/>
      <c r="Q28" s="9"/>
      <c r="R28" s="9"/>
      <c r="S28" s="9"/>
      <c r="T28" s="9"/>
      <c r="U28" s="9"/>
      <c r="V28" s="9"/>
      <c r="W28" s="9"/>
      <c r="X28" s="9"/>
      <c r="Y28" s="9"/>
      <c r="Z28" s="9"/>
      <c r="AA28" s="9"/>
    </row>
    <row r="29" customFormat="false" ht="15" hidden="false" customHeight="false" outlineLevel="0" collapsed="false">
      <c r="A29" s="240" t="n">
        <v>24</v>
      </c>
      <c r="B29" s="241" t="s">
        <v>371</v>
      </c>
      <c r="C29" s="242" t="s">
        <v>378</v>
      </c>
      <c r="D29" s="243"/>
      <c r="E29" s="240" t="n">
        <v>2</v>
      </c>
      <c r="F29" s="244" t="n">
        <f aca="false">D29*E29</f>
        <v>0</v>
      </c>
      <c r="G29" s="243" t="n">
        <f aca="false">(F29/12)*1</f>
        <v>0</v>
      </c>
      <c r="H29" s="9"/>
      <c r="I29" s="9"/>
      <c r="J29" s="9"/>
      <c r="K29" s="9"/>
      <c r="L29" s="9"/>
      <c r="M29" s="9"/>
      <c r="N29" s="9"/>
      <c r="O29" s="9"/>
      <c r="P29" s="9"/>
      <c r="Q29" s="9"/>
      <c r="R29" s="9"/>
      <c r="S29" s="9"/>
      <c r="T29" s="9"/>
      <c r="U29" s="9"/>
      <c r="V29" s="9"/>
      <c r="W29" s="9"/>
      <c r="X29" s="9"/>
      <c r="Y29" s="9"/>
      <c r="Z29" s="9"/>
      <c r="AA29" s="9"/>
    </row>
    <row r="30" customFormat="false" ht="15" hidden="false" customHeight="false" outlineLevel="0" collapsed="false">
      <c r="A30" s="240" t="n">
        <v>25</v>
      </c>
      <c r="B30" s="241" t="s">
        <v>371</v>
      </c>
      <c r="C30" s="242" t="s">
        <v>379</v>
      </c>
      <c r="D30" s="243"/>
      <c r="E30" s="240" t="n">
        <v>2</v>
      </c>
      <c r="F30" s="244" t="n">
        <f aca="false">D30*E30</f>
        <v>0</v>
      </c>
      <c r="G30" s="243" t="n">
        <f aca="false">(F30/12)*1</f>
        <v>0</v>
      </c>
      <c r="H30" s="9"/>
      <c r="I30" s="9"/>
      <c r="J30" s="9"/>
      <c r="K30" s="9"/>
      <c r="L30" s="9"/>
      <c r="M30" s="9"/>
      <c r="N30" s="9"/>
      <c r="O30" s="9"/>
      <c r="P30" s="9"/>
      <c r="Q30" s="9"/>
      <c r="R30" s="9"/>
      <c r="S30" s="9"/>
      <c r="T30" s="9"/>
      <c r="U30" s="9"/>
      <c r="V30" s="9"/>
      <c r="W30" s="9"/>
      <c r="X30" s="9"/>
      <c r="Y30" s="9"/>
      <c r="Z30" s="9"/>
      <c r="AA30" s="9"/>
    </row>
    <row r="31" customFormat="false" ht="21.65" hidden="false" customHeight="false" outlineLevel="0" collapsed="false">
      <c r="A31" s="240" t="n">
        <v>26</v>
      </c>
      <c r="B31" s="241" t="s">
        <v>371</v>
      </c>
      <c r="C31" s="242" t="s">
        <v>380</v>
      </c>
      <c r="D31" s="243"/>
      <c r="E31" s="240" t="n">
        <v>1</v>
      </c>
      <c r="F31" s="244" t="n">
        <f aca="false">D31*E31</f>
        <v>0</v>
      </c>
      <c r="G31" s="243" t="n">
        <f aca="false">(F31/12)*1</f>
        <v>0</v>
      </c>
      <c r="H31" s="9"/>
      <c r="I31" s="9"/>
      <c r="J31" s="9"/>
      <c r="K31" s="9"/>
      <c r="L31" s="9"/>
      <c r="M31" s="9"/>
      <c r="N31" s="9"/>
      <c r="O31" s="9"/>
      <c r="P31" s="9"/>
      <c r="Q31" s="9"/>
      <c r="R31" s="9"/>
      <c r="S31" s="9"/>
      <c r="T31" s="9"/>
      <c r="U31" s="9"/>
      <c r="V31" s="9"/>
      <c r="W31" s="9"/>
      <c r="X31" s="9"/>
      <c r="Y31" s="9"/>
      <c r="Z31" s="9"/>
      <c r="AA31" s="9"/>
    </row>
    <row r="32" customFormat="false" ht="21.65" hidden="false" customHeight="false" outlineLevel="0" collapsed="false">
      <c r="A32" s="240" t="n">
        <v>27</v>
      </c>
      <c r="B32" s="241" t="s">
        <v>371</v>
      </c>
      <c r="C32" s="242" t="s">
        <v>381</v>
      </c>
      <c r="D32" s="243"/>
      <c r="E32" s="240" t="n">
        <v>1</v>
      </c>
      <c r="F32" s="244" t="n">
        <f aca="false">D32*E32</f>
        <v>0</v>
      </c>
      <c r="G32" s="243" t="n">
        <f aca="false">(F32/12)*1</f>
        <v>0</v>
      </c>
      <c r="H32" s="9"/>
      <c r="I32" s="9"/>
      <c r="J32" s="9"/>
      <c r="K32" s="9"/>
      <c r="L32" s="9"/>
      <c r="M32" s="9"/>
      <c r="N32" s="9"/>
      <c r="O32" s="9"/>
      <c r="P32" s="9"/>
      <c r="Q32" s="9"/>
      <c r="R32" s="9"/>
      <c r="S32" s="9"/>
      <c r="T32" s="9"/>
      <c r="U32" s="9"/>
      <c r="V32" s="9"/>
      <c r="W32" s="9"/>
      <c r="X32" s="9"/>
      <c r="Y32" s="9"/>
      <c r="Z32" s="9"/>
      <c r="AA32" s="9"/>
    </row>
    <row r="33" customFormat="false" ht="15" hidden="false" customHeight="false" outlineLevel="0" collapsed="false">
      <c r="A33" s="240" t="n">
        <v>28</v>
      </c>
      <c r="B33" s="241" t="s">
        <v>371</v>
      </c>
      <c r="C33" s="242" t="s">
        <v>382</v>
      </c>
      <c r="D33" s="243"/>
      <c r="E33" s="240" t="n">
        <v>1</v>
      </c>
      <c r="F33" s="244" t="n">
        <f aca="false">D33*E33</f>
        <v>0</v>
      </c>
      <c r="G33" s="243" t="n">
        <f aca="false">(F33/12)*1</f>
        <v>0</v>
      </c>
      <c r="H33" s="9"/>
      <c r="I33" s="9"/>
      <c r="J33" s="9"/>
      <c r="K33" s="9"/>
      <c r="L33" s="9"/>
      <c r="M33" s="9"/>
      <c r="N33" s="9"/>
      <c r="O33" s="9"/>
      <c r="P33" s="9"/>
      <c r="Q33" s="9"/>
      <c r="R33" s="9"/>
      <c r="S33" s="9"/>
      <c r="T33" s="9"/>
      <c r="U33" s="9"/>
      <c r="V33" s="9"/>
      <c r="W33" s="9"/>
      <c r="X33" s="9"/>
      <c r="Y33" s="9"/>
      <c r="Z33" s="9"/>
      <c r="AA33" s="9"/>
    </row>
    <row r="34" customFormat="false" ht="15" hidden="false" customHeight="false" outlineLevel="0" collapsed="false">
      <c r="A34" s="240" t="n">
        <v>29</v>
      </c>
      <c r="B34" s="241" t="s">
        <v>371</v>
      </c>
      <c r="C34" s="242" t="s">
        <v>383</v>
      </c>
      <c r="D34" s="243"/>
      <c r="E34" s="240" t="n">
        <v>1</v>
      </c>
      <c r="F34" s="244" t="n">
        <f aca="false">D34*E34</f>
        <v>0</v>
      </c>
      <c r="G34" s="243" t="n">
        <f aca="false">(F34/12)*1</f>
        <v>0</v>
      </c>
      <c r="H34" s="9"/>
      <c r="I34" s="9"/>
      <c r="J34" s="9"/>
      <c r="K34" s="9"/>
      <c r="L34" s="9"/>
      <c r="M34" s="9"/>
      <c r="N34" s="9"/>
      <c r="O34" s="9"/>
      <c r="P34" s="9"/>
      <c r="Q34" s="9"/>
      <c r="R34" s="9"/>
      <c r="S34" s="9"/>
      <c r="T34" s="9"/>
      <c r="U34" s="9"/>
      <c r="V34" s="9"/>
      <c r="W34" s="9"/>
      <c r="X34" s="9"/>
      <c r="Y34" s="9"/>
      <c r="Z34" s="9"/>
      <c r="AA34" s="9"/>
    </row>
    <row r="35" customFormat="false" ht="21.65" hidden="false" customHeight="false" outlineLevel="0" collapsed="false">
      <c r="A35" s="240" t="n">
        <v>30</v>
      </c>
      <c r="B35" s="241" t="s">
        <v>371</v>
      </c>
      <c r="C35" s="242" t="s">
        <v>384</v>
      </c>
      <c r="D35" s="243"/>
      <c r="E35" s="240" t="n">
        <v>2</v>
      </c>
      <c r="F35" s="244" t="n">
        <f aca="false">D35*E35</f>
        <v>0</v>
      </c>
      <c r="G35" s="243" t="n">
        <f aca="false">(F35/12)*1</f>
        <v>0</v>
      </c>
      <c r="H35" s="9"/>
      <c r="I35" s="9"/>
      <c r="J35" s="9"/>
      <c r="K35" s="9"/>
      <c r="L35" s="9"/>
      <c r="M35" s="9"/>
      <c r="N35" s="9"/>
      <c r="O35" s="9"/>
      <c r="P35" s="9"/>
      <c r="Q35" s="9"/>
      <c r="R35" s="9"/>
      <c r="S35" s="9"/>
      <c r="T35" s="9"/>
      <c r="U35" s="9"/>
      <c r="V35" s="9"/>
      <c r="W35" s="9"/>
      <c r="X35" s="9"/>
      <c r="Y35" s="9"/>
      <c r="Z35" s="9"/>
      <c r="AA35" s="9"/>
    </row>
    <row r="36" customFormat="false" ht="15" hidden="false" customHeight="false" outlineLevel="0" collapsed="false">
      <c r="A36" s="240" t="n">
        <v>31</v>
      </c>
      <c r="B36" s="241" t="s">
        <v>371</v>
      </c>
      <c r="C36" s="242" t="s">
        <v>385</v>
      </c>
      <c r="D36" s="243"/>
      <c r="E36" s="240" t="n">
        <v>12</v>
      </c>
      <c r="F36" s="244" t="n">
        <f aca="false">D36*E36</f>
        <v>0</v>
      </c>
      <c r="G36" s="243" t="n">
        <f aca="false">(F36/12)*1</f>
        <v>0</v>
      </c>
      <c r="H36" s="9"/>
      <c r="I36" s="9"/>
      <c r="J36" s="9"/>
      <c r="K36" s="9"/>
      <c r="L36" s="9"/>
      <c r="M36" s="9"/>
      <c r="N36" s="9"/>
      <c r="O36" s="9"/>
      <c r="P36" s="9"/>
      <c r="Q36" s="9"/>
      <c r="R36" s="9"/>
      <c r="S36" s="9"/>
      <c r="T36" s="9"/>
      <c r="U36" s="9"/>
      <c r="V36" s="9"/>
      <c r="W36" s="9"/>
      <c r="X36" s="9"/>
      <c r="Y36" s="9"/>
      <c r="Z36" s="9"/>
      <c r="AA36" s="9"/>
    </row>
    <row r="37" customFormat="false" ht="15" hidden="false" customHeight="false" outlineLevel="0" collapsed="false">
      <c r="A37" s="240" t="n">
        <v>32</v>
      </c>
      <c r="B37" s="241" t="s">
        <v>371</v>
      </c>
      <c r="C37" s="242" t="s">
        <v>386</v>
      </c>
      <c r="D37" s="243"/>
      <c r="E37" s="240" t="n">
        <v>1</v>
      </c>
      <c r="F37" s="244" t="n">
        <f aca="false">D37*E37</f>
        <v>0</v>
      </c>
      <c r="G37" s="243" t="n">
        <f aca="false">(F37/12)*1</f>
        <v>0</v>
      </c>
      <c r="H37" s="9"/>
      <c r="I37" s="9"/>
      <c r="J37" s="9"/>
      <c r="K37" s="9"/>
      <c r="L37" s="9"/>
      <c r="M37" s="9"/>
      <c r="N37" s="9"/>
      <c r="O37" s="9"/>
      <c r="P37" s="9"/>
      <c r="Q37" s="9"/>
      <c r="R37" s="9"/>
      <c r="S37" s="9"/>
      <c r="T37" s="9"/>
      <c r="U37" s="9"/>
      <c r="V37" s="9"/>
      <c r="W37" s="9"/>
      <c r="X37" s="9"/>
      <c r="Y37" s="9"/>
      <c r="Z37" s="9"/>
      <c r="AA37" s="9"/>
    </row>
    <row r="38" customFormat="false" ht="15" hidden="false" customHeight="false" outlineLevel="0" collapsed="false">
      <c r="A38" s="245"/>
      <c r="B38" s="246" t="s">
        <v>387</v>
      </c>
      <c r="C38" s="246"/>
      <c r="D38" s="247"/>
      <c r="E38" s="247" t="n">
        <f aca="false">SUM(E23:E37)</f>
        <v>46</v>
      </c>
      <c r="F38" s="247" t="n">
        <f aca="false">SUM(F23:F37)</f>
        <v>0</v>
      </c>
      <c r="G38" s="247" t="n">
        <f aca="false">SUM(G23:G37)</f>
        <v>0</v>
      </c>
      <c r="H38" s="248"/>
      <c r="I38" s="248"/>
      <c r="J38" s="248"/>
      <c r="K38" s="248"/>
      <c r="L38" s="248"/>
      <c r="M38" s="248"/>
      <c r="N38" s="248"/>
      <c r="O38" s="248"/>
      <c r="P38" s="248"/>
      <c r="Q38" s="248"/>
      <c r="R38" s="248"/>
      <c r="S38" s="248"/>
      <c r="T38" s="248"/>
      <c r="U38" s="248"/>
      <c r="V38" s="248"/>
      <c r="W38" s="248"/>
      <c r="X38" s="248"/>
      <c r="Y38" s="248"/>
      <c r="Z38" s="248"/>
      <c r="AA38" s="248"/>
    </row>
    <row r="39" customFormat="false" ht="15" hidden="false" customHeight="false" outlineLevel="0" collapsed="false">
      <c r="A39" s="240"/>
      <c r="B39" s="241"/>
      <c r="C39" s="253"/>
      <c r="D39" s="254"/>
      <c r="E39" s="255"/>
      <c r="F39" s="241"/>
      <c r="G39" s="243"/>
      <c r="H39" s="9"/>
      <c r="I39" s="9"/>
      <c r="J39" s="9"/>
      <c r="K39" s="9"/>
      <c r="L39" s="9"/>
      <c r="M39" s="9"/>
      <c r="N39" s="9"/>
      <c r="O39" s="9"/>
      <c r="P39" s="9"/>
      <c r="Q39" s="9"/>
      <c r="R39" s="9"/>
      <c r="S39" s="9"/>
      <c r="T39" s="9"/>
      <c r="U39" s="9"/>
      <c r="V39" s="9"/>
      <c r="W39" s="9"/>
      <c r="X39" s="9"/>
      <c r="Y39" s="9"/>
      <c r="Z39" s="9"/>
      <c r="AA39" s="9"/>
    </row>
    <row r="40" customFormat="false" ht="15" hidden="false" customHeight="false" outlineLevel="0" collapsed="false">
      <c r="A40" s="245"/>
      <c r="B40" s="246" t="s">
        <v>388</v>
      </c>
      <c r="C40" s="246"/>
      <c r="D40" s="247"/>
      <c r="E40" s="247" t="n">
        <f aca="false">E21+E38</f>
        <v>722</v>
      </c>
      <c r="F40" s="247" t="n">
        <f aca="false">F21+F38</f>
        <v>0</v>
      </c>
      <c r="G40" s="247" t="n">
        <f aca="false">G21+G38</f>
        <v>0</v>
      </c>
      <c r="H40" s="248"/>
      <c r="I40" s="248"/>
      <c r="J40" s="248"/>
      <c r="K40" s="248"/>
      <c r="L40" s="248"/>
      <c r="M40" s="248"/>
      <c r="N40" s="248"/>
      <c r="O40" s="248"/>
      <c r="P40" s="248"/>
      <c r="Q40" s="248"/>
      <c r="R40" s="248"/>
      <c r="S40" s="248"/>
      <c r="T40" s="248"/>
      <c r="U40" s="248"/>
      <c r="V40" s="248"/>
      <c r="W40" s="248"/>
      <c r="X40" s="248"/>
      <c r="Y40" s="248"/>
      <c r="Z40" s="248"/>
      <c r="AA40" s="248"/>
    </row>
  </sheetData>
  <mergeCells count="4">
    <mergeCell ref="A1:G1"/>
    <mergeCell ref="B21:C21"/>
    <mergeCell ref="B38:C38"/>
    <mergeCell ref="B40:C40"/>
  </mergeCells>
  <printOptions headings="false" gridLines="false" gridLinesSet="true" horizontalCentered="true" verticalCentered="false"/>
  <pageMargins left="0.7875" right="0.7875" top="0" bottom="0"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LibreOffice/25.2.2.2$Windows_X86_64 LibreOffice_project/7370d4be9e3cf6031a51beef54ff3bda878e3fac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cp:lastPrinted>2025-05-21T12:41:14Z</cp:lastPrinted>
  <dcterms:modified xsi:type="dcterms:W3CDTF">2025-05-21T12:42:42Z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