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Andréia\Google Drive\ifc\"/>
    </mc:Choice>
  </mc:AlternateContent>
  <xr:revisionPtr revIDLastSave="0" documentId="13_ncr:1_{54AC3D9A-CB21-44D6-9360-4721DD5BD8E1}" xr6:coauthVersionLast="46" xr6:coauthVersionMax="46" xr10:uidLastSave="{00000000-0000-0000-0000-000000000000}"/>
  <bookViews>
    <workbookView xWindow="-28920" yWindow="-1605" windowWidth="29040" windowHeight="15840" xr2:uid="{00000000-000D-0000-FFFF-FFFF00000000}"/>
  </bookViews>
  <sheets>
    <sheet name="Contabilidade 2021" sheetId="8" r:id="rId1"/>
  </sheets>
  <definedNames>
    <definedName name="_xlnm.Print_Area" localSheetId="0">'Contabilidade 2021'!$A$1:$D$156</definedName>
  </definedNames>
  <calcPr calcId="191029"/>
</workbook>
</file>

<file path=xl/calcChain.xml><?xml version="1.0" encoding="utf-8"?>
<calcChain xmlns="http://schemas.openxmlformats.org/spreadsheetml/2006/main">
  <c r="C123" i="8" l="1"/>
  <c r="C73" i="8"/>
  <c r="D60" i="8"/>
  <c r="C136" i="8" s="1"/>
  <c r="C47" i="8"/>
  <c r="D43" i="8"/>
  <c r="D31" i="8"/>
  <c r="D42" i="8" s="1"/>
  <c r="D37" i="8" l="1"/>
  <c r="D49" i="8"/>
  <c r="D32" i="8"/>
  <c r="C84" i="8"/>
  <c r="C78" i="8"/>
  <c r="C93" i="8"/>
  <c r="C106" i="8"/>
  <c r="D38" i="8"/>
  <c r="D33" i="8"/>
  <c r="C134" i="8" l="1"/>
  <c r="D102" i="8"/>
  <c r="D100" i="8"/>
  <c r="D92" i="8"/>
  <c r="D93" i="8" s="1"/>
  <c r="D72" i="8"/>
  <c r="D70" i="8"/>
  <c r="D68" i="8"/>
  <c r="D66" i="8"/>
  <c r="D50" i="8"/>
  <c r="D47" i="8" s="1"/>
  <c r="D51" i="8" s="1"/>
  <c r="C135" i="8" s="1"/>
  <c r="D103" i="8"/>
  <c r="D99" i="8"/>
  <c r="D89" i="8"/>
  <c r="D83" i="8"/>
  <c r="D77" i="8"/>
  <c r="D71" i="8"/>
  <c r="D67" i="8"/>
  <c r="D101" i="8"/>
  <c r="D91" i="8"/>
  <c r="D69" i="8"/>
  <c r="D94" i="8"/>
  <c r="D65" i="8"/>
  <c r="D73" i="8" l="1"/>
  <c r="D111" i="8" s="1"/>
  <c r="D78" i="8"/>
  <c r="D79" i="8" s="1"/>
  <c r="D112" i="8" s="1"/>
  <c r="D90" i="8"/>
  <c r="D95" i="8" s="1"/>
  <c r="D114" i="8" s="1"/>
  <c r="D84" i="8"/>
  <c r="D85" i="8" s="1"/>
  <c r="D113" i="8" s="1"/>
  <c r="D105" i="8"/>
  <c r="D106" i="8" l="1"/>
  <c r="D107" i="8"/>
  <c r="D115" i="8" s="1"/>
  <c r="D117" i="8" s="1"/>
  <c r="C137" i="8" l="1"/>
  <c r="C138" i="8" s="1"/>
  <c r="D121" i="8"/>
  <c r="D122" i="8" s="1"/>
  <c r="D126" i="8" l="1"/>
  <c r="D124" i="8"/>
  <c r="D125" i="8"/>
  <c r="D123" i="8" l="1"/>
  <c r="D127" i="8" s="1"/>
  <c r="C139" i="8" s="1"/>
  <c r="C140" i="8" s="1"/>
  <c r="B147" i="8" s="1"/>
  <c r="C154" i="8" s="1"/>
  <c r="C155" i="8" s="1"/>
  <c r="C156" i="8" s="1"/>
  <c r="C14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32" authorId="0" shapeId="0" xr:uid="{00000000-0006-0000-0700-000001000000}">
      <text>
        <r>
          <rPr>
            <sz val="10"/>
            <color rgb="FF000000"/>
            <rFont val="Arial"/>
          </rPr>
          <t>30% dependendo da atividade</t>
        </r>
      </text>
    </comment>
    <comment ref="D33" authorId="0" shapeId="0" xr:uid="{00000000-0006-0000-0700-000002000000}">
      <text>
        <r>
          <rPr>
            <sz val="10"/>
            <color rgb="FF000000"/>
            <rFont val="Arial"/>
          </rPr>
          <t>10%, 20% ou 40% dependendo da atividade</t>
        </r>
      </text>
    </comment>
    <comment ref="D34" authorId="0" shapeId="0" xr:uid="{00000000-0006-0000-0700-000003000000}">
      <text>
        <r>
          <rPr>
            <sz val="10"/>
            <color rgb="FF000000"/>
            <rFont val="Arial"/>
          </rPr>
          <t>25% sobre a hora normal</t>
        </r>
      </text>
    </comment>
    <comment ref="D48" authorId="0" shapeId="0" xr:uid="{00000000-0006-0000-0700-000004000000}">
      <text>
        <r>
          <rPr>
            <sz val="10"/>
            <color rgb="FF000000"/>
            <rFont val="Arial"/>
          </rPr>
          <t>Cláusula 16 da CCT 2020</t>
        </r>
      </text>
    </comment>
    <comment ref="D49" authorId="0" shapeId="0" xr:uid="{00000000-0006-0000-0700-000005000000}">
      <text>
        <r>
          <rPr>
            <sz val="10"/>
            <color rgb="FF000000"/>
            <rFont val="Arial"/>
          </rPr>
          <t>Cláusula 46 da CCT 2019</t>
        </r>
      </text>
    </comment>
    <comment ref="D77" authorId="0" shapeId="0" xr:uid="{00000000-0006-0000-0700-000006000000}">
      <text>
        <r>
          <rPr>
            <sz val="10"/>
            <color rgb="FF000000"/>
            <rFont val="Arial"/>
          </rPr>
          <t>Cálculo:
(1/12)*100 = 8,33%</t>
        </r>
      </text>
    </comment>
    <comment ref="D83" authorId="0" shapeId="0" xr:uid="{00000000-0006-0000-0700-000007000000}">
      <text>
        <r>
          <rPr>
            <sz val="10"/>
            <color rgb="FF000000"/>
            <rFont val="Arial"/>
          </rPr>
          <t>Segundo dados, a média de empregadas que se tornam mães no ano é de 2%. Cálculo: ((((1 + 1/3)/12)*(4/12)*0,02)*100 = 0,075%.</t>
        </r>
      </text>
    </comment>
    <comment ref="D89" authorId="0" shapeId="0" xr:uid="{00000000-0006-0000-0700-000008000000}">
      <text>
        <r>
          <rPr>
            <sz val="10"/>
            <color rgb="FF000000"/>
            <rFont val="Arial"/>
          </rPr>
          <t>Segundo dados, a média de pessoas demitidas nessa situação é de 5%. Cálculo:
((1/12)*0,05)*100 = 0,42%.</t>
        </r>
      </text>
    </comment>
    <comment ref="D90" authorId="0" shapeId="0" xr:uid="{00000000-0006-0000-0700-000009000000}">
      <text>
        <r>
          <rPr>
            <sz val="10"/>
            <color rgb="FF000000"/>
            <rFont val="Arial"/>
          </rPr>
          <t>Cálculo:
(0,0042*0,8)*100 = 0,0336%</t>
        </r>
      </text>
    </comment>
    <comment ref="D91" authorId="0" shapeId="0" xr:uid="{00000000-0006-0000-0700-00000A000000}">
      <text>
        <r>
          <rPr>
            <sz val="10"/>
            <color rgb="FF000000"/>
            <rFont val="Arial"/>
          </rPr>
          <t>Conforme anexo VII da IN nº 6 de 2013</t>
        </r>
      </text>
    </comment>
    <comment ref="D92" authorId="0" shapeId="0" xr:uid="{00000000-0006-0000-0700-00000C000000}">
      <text>
        <r>
          <rPr>
            <sz val="10"/>
            <color rgb="FF000000"/>
            <rFont val="Arial"/>
          </rPr>
          <t>Segundo dados, a média de pessoas demitidas nessa situação é de 2%. Cálculo:
(((7/30)/12)*0,02)*100 = 0,04%.</t>
        </r>
      </text>
    </comment>
    <comment ref="D94" authorId="0" shapeId="0" xr:uid="{00000000-0006-0000-0700-00000E000000}">
      <text>
        <r>
          <rPr>
            <sz val="10"/>
            <color rgb="FF000000"/>
            <rFont val="Arial"/>
          </rPr>
          <t>Conforme anexo VII da IN nº 6 de 2013</t>
        </r>
      </text>
    </comment>
    <comment ref="D99" authorId="0" shapeId="0" xr:uid="{00000000-0006-0000-0700-000010000000}">
      <text>
        <r>
          <rPr>
            <sz val="10"/>
            <color rgb="FF000000"/>
            <rFont val="Arial"/>
          </rPr>
          <t>Conforme anexo VII da IN nº 6 de 2013</t>
        </r>
      </text>
    </comment>
    <comment ref="D100" authorId="0" shapeId="0" xr:uid="{00000000-0006-0000-0700-000012000000}">
      <text>
        <r>
          <rPr>
            <sz val="10"/>
            <color rgb="FF000000"/>
            <rFont val="Arial"/>
          </rPr>
          <t>Segundo dados, a média de ausências no trabalho ao ano é de 5 dias. Cálculo:
((5/30)/12)*100 = 1,39%</t>
        </r>
      </text>
    </comment>
    <comment ref="D101" authorId="0" shapeId="0" xr:uid="{00000000-0006-0000-0700-000013000000}">
      <text>
        <r>
          <rPr>
            <sz val="10"/>
            <color rgb="FF000000"/>
            <rFont val="Arial"/>
          </rPr>
          <t>Segundo dados, a média de empregados que se tornam pais no ano é de 1,5%. Cálculo: (((5/30)/12)*0,015)*100 = 0,02%.</t>
        </r>
      </text>
    </comment>
    <comment ref="D102" authorId="0" shapeId="0" xr:uid="{00000000-0006-0000-0700-000014000000}">
      <text>
        <r>
          <rPr>
            <sz val="10"/>
            <color rgb="FF000000"/>
            <rFont val="Arial"/>
          </rPr>
          <t xml:space="preserve"> Segundo dados, a média de ausências no trabalho ao ano é de 2,96 dias. Cálculo:
((2,96/30)/12)*100 = 0,82%</t>
        </r>
      </text>
    </comment>
    <comment ref="D103" authorId="0" shapeId="0" xr:uid="{00000000-0006-0000-0700-000015000000}">
      <text>
        <r>
          <rPr>
            <sz val="10"/>
            <color rgb="FF000000"/>
            <rFont val="Arial"/>
          </rPr>
          <t>Segundo dados, a média de empregados que se acidentam no ano é de 0,78%. Cálculo: (((15/30)/12)*0,0078)*100 = 0,03%.</t>
        </r>
      </text>
    </comment>
  </commentList>
</comments>
</file>

<file path=xl/sharedStrings.xml><?xml version="1.0" encoding="utf-8"?>
<sst xmlns="http://schemas.openxmlformats.org/spreadsheetml/2006/main" count="232" uniqueCount="141">
  <si>
    <t>Planilha de Custo e Formação de Preço Oficial</t>
  </si>
  <si>
    <t>Número do processo</t>
  </si>
  <si>
    <t>Licitação nº</t>
  </si>
  <si>
    <t>A</t>
  </si>
  <si>
    <t>Data de apreciação da proposta (dia/mês/ano)</t>
  </si>
  <si>
    <t>B</t>
  </si>
  <si>
    <t>Município/DF</t>
  </si>
  <si>
    <t>Blumenau/SC</t>
  </si>
  <si>
    <t>C</t>
  </si>
  <si>
    <t>CCT</t>
  </si>
  <si>
    <t>D</t>
  </si>
  <si>
    <t>Nº de meses de execução contratual</t>
  </si>
  <si>
    <t>Identificação do serviço</t>
  </si>
  <si>
    <t>Posto de serviço:</t>
  </si>
  <si>
    <t>Nº de empregados:</t>
  </si>
  <si>
    <t>Nº de dias trabalhados:</t>
  </si>
  <si>
    <t>Carga horária semanal:</t>
  </si>
  <si>
    <t>Valor vale transporte</t>
  </si>
  <si>
    <t>Valor auxílio alimentação:</t>
  </si>
  <si>
    <t>ANEXO III – A</t>
  </si>
  <si>
    <t>Mão-de-obra vinculada à execução contratual</t>
  </si>
  <si>
    <t>Tipo de serviço</t>
  </si>
  <si>
    <t>Salário normativo da categoria profissional</t>
  </si>
  <si>
    <t>Categoria profissional</t>
  </si>
  <si>
    <t>Data base da categoria</t>
  </si>
  <si>
    <t>Módulo 1 - Composição da remuneração</t>
  </si>
  <si>
    <t>Composição da remuneração</t>
  </si>
  <si>
    <t>%</t>
  </si>
  <si>
    <t>Valor (R$)</t>
  </si>
  <si>
    <t>Salário Base</t>
  </si>
  <si>
    <t>Adicional de periculosidade</t>
  </si>
  <si>
    <t>Adicional de insalubridade</t>
  </si>
  <si>
    <t>Adicional noturno</t>
  </si>
  <si>
    <t>E</t>
  </si>
  <si>
    <t>Hora noturna adicional</t>
  </si>
  <si>
    <t>F</t>
  </si>
  <si>
    <t>Adicional de hora extra</t>
  </si>
  <si>
    <t>G</t>
  </si>
  <si>
    <t>Total da Remuneração</t>
  </si>
  <si>
    <t>Módulo 2 - Benefícios mensais e diários</t>
  </si>
  <si>
    <t>Benefícios mensais e diários</t>
  </si>
  <si>
    <t>Transporte</t>
  </si>
  <si>
    <t>Auxílio alimentação (vales, cesta básica, entre outros)</t>
  </si>
  <si>
    <t>Assistência médica e familiar</t>
  </si>
  <si>
    <t>Auxílio creche</t>
  </si>
  <si>
    <t>Seguro de vida, invalidez e funeral</t>
  </si>
  <si>
    <t>Outros (especificar)</t>
  </si>
  <si>
    <t>F.1</t>
  </si>
  <si>
    <t>F.2</t>
  </si>
  <si>
    <t>Total de Benefícios mensais e diários</t>
  </si>
  <si>
    <t>Módulo 3 - Insumos diversos</t>
  </si>
  <si>
    <t>Insumos diversos</t>
  </si>
  <si>
    <t>Uniformes</t>
  </si>
  <si>
    <t>EPI</t>
  </si>
  <si>
    <t>Materiais</t>
  </si>
  <si>
    <t>Equipamentos</t>
  </si>
  <si>
    <t>Outros (Exame demissional e administrativo)</t>
  </si>
  <si>
    <t>Total de Insumos diversos</t>
  </si>
  <si>
    <t>Módulo 4 - Encargos sociais e trabalhistas</t>
  </si>
  <si>
    <t>Submódulo 4.1 – Encargos previdenciários, FGTS e outras contribuições</t>
  </si>
  <si>
    <t>4.1</t>
  </si>
  <si>
    <t>Encargos previdenciários, FGTS e outras contribuições</t>
  </si>
  <si>
    <t>INSS</t>
  </si>
  <si>
    <t>SESI ou SESC</t>
  </si>
  <si>
    <t>SENAI ou SENAC</t>
  </si>
  <si>
    <t>INCRA</t>
  </si>
  <si>
    <t>Salário educação</t>
  </si>
  <si>
    <t>FGTS</t>
  </si>
  <si>
    <t>Seguro acidente do trabalho</t>
  </si>
  <si>
    <t>H</t>
  </si>
  <si>
    <t>SEBRAE</t>
  </si>
  <si>
    <t>TOTAL</t>
  </si>
  <si>
    <t>Submódulo 4.2 – 13º (décimo terceiro) salário</t>
  </si>
  <si>
    <t>4.2</t>
  </si>
  <si>
    <t>13º (décimo terceiro) salário</t>
  </si>
  <si>
    <t>13º (décimo terceiro) salário e terço constitucional de férias</t>
  </si>
  <si>
    <t>Incidência do Submódulo 4.1 sobre 13º (décimo terceiro) salário</t>
  </si>
  <si>
    <t>Submódulo 4.3 – Afastamento maternidade</t>
  </si>
  <si>
    <t>4.3</t>
  </si>
  <si>
    <t>Afastamento maternidade</t>
  </si>
  <si>
    <t>Incidência do submódulo 4.1 sobre afastamento maternidade</t>
  </si>
  <si>
    <t>Submódulo 4.4 – Provisão para rescisão</t>
  </si>
  <si>
    <t>4.4</t>
  </si>
  <si>
    <t>Provisão para Rescisão</t>
  </si>
  <si>
    <t>Aviso prévio indenizado</t>
  </si>
  <si>
    <t>Incidência do FGTS sobre o aviso prévio indenizado</t>
  </si>
  <si>
    <t>Multa sobre FGTS e contribuições sociais sobre o aviso prévio indenizado</t>
  </si>
  <si>
    <t>Aviso prévio trabalhado</t>
  </si>
  <si>
    <t>Incidência do submódulo 4.1 sobre aviso prévio trabalhado</t>
  </si>
  <si>
    <t>Multa sobre FGTS e contribuições sociais sobre o aviso prévio trabalhado</t>
  </si>
  <si>
    <t>Submódulo 4.5 – Custo de reposição do profissional ausente</t>
  </si>
  <si>
    <t>4.5</t>
  </si>
  <si>
    <t>Composição do custo de reposição do profissional ausente</t>
  </si>
  <si>
    <t>Férias</t>
  </si>
  <si>
    <t>Ausência por doença</t>
  </si>
  <si>
    <t>Licença paternidade</t>
  </si>
  <si>
    <t>Ausências legais</t>
  </si>
  <si>
    <t>Ausência por acidente de trabalho</t>
  </si>
  <si>
    <t>Subtotal</t>
  </si>
  <si>
    <t>Incidência do submódulo 4.1 sobre o custo de reposição do profissional ausente</t>
  </si>
  <si>
    <t>Quadro-resumo do Módulo 4 – Encargos sociais e trabalhistas</t>
  </si>
  <si>
    <t>Custo de rescisão</t>
  </si>
  <si>
    <t>Custo de reposição do profissional ausente</t>
  </si>
  <si>
    <t>4.6</t>
  </si>
  <si>
    <t>Módulo 5 - Custos indiretos, tributos e lucro</t>
  </si>
  <si>
    <t>Custos Indiretos, tributos e lucro</t>
  </si>
  <si>
    <t>Custos indiretos</t>
  </si>
  <si>
    <t>Lucro</t>
  </si>
  <si>
    <t>Tributos</t>
  </si>
  <si>
    <t>C1</t>
  </si>
  <si>
    <t>Tributos federais (especificar)</t>
  </si>
  <si>
    <t>C2</t>
  </si>
  <si>
    <t>Tributos estaduais (especificar)</t>
  </si>
  <si>
    <t>C3</t>
  </si>
  <si>
    <t>Tributos municipais (especificar)</t>
  </si>
  <si>
    <t>ANEXO III - B</t>
  </si>
  <si>
    <t>Quadro-resumo do custo por empregado</t>
  </si>
  <si>
    <t>Mão-de-obra vinculada à execução contratual (valor por empregado)</t>
  </si>
  <si>
    <t>(R$)</t>
  </si>
  <si>
    <t>Módulo 3 - Insumos diversos (uniformes, materiais, equipamentos e outros)</t>
  </si>
  <si>
    <t>Subtotal (A + B +C+ D)</t>
  </si>
  <si>
    <t>Valor total por empregado</t>
  </si>
  <si>
    <t>ANEXO III - C</t>
  </si>
  <si>
    <t>Quadro resumo Valor Mensal dos Serviços</t>
  </si>
  <si>
    <t>Tipo</t>
  </si>
  <si>
    <t>Valor por empregado</t>
  </si>
  <si>
    <t>Valor por posto</t>
  </si>
  <si>
    <t>ANEXO III - D</t>
  </si>
  <si>
    <t>Quadro Demonstrativo – Valor GLOBAL</t>
  </si>
  <si>
    <t>Valor Global da Proposta</t>
  </si>
  <si>
    <t>Valor proposto por unidade de medida</t>
  </si>
  <si>
    <t>Valor mensal do serviço</t>
  </si>
  <si>
    <t>Valor global da propostas</t>
  </si>
  <si>
    <t>23348.004346/2015-46</t>
  </si>
  <si>
    <t>12/2015</t>
  </si>
  <si>
    <t>Telefonista</t>
  </si>
  <si>
    <t>F.3</t>
  </si>
  <si>
    <t>Prêmio assiduidade</t>
  </si>
  <si>
    <t>Assistência ao trabalhador</t>
  </si>
  <si>
    <t>Contribuição assistencial patronal</t>
  </si>
  <si>
    <t>SC000108/2020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</si>
</sst>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 &quot;#,##0.00\ ;&quot;(R$ &quot;#,##0.00\)"/>
    <numFmt numFmtId="165" formatCode="mm/dd/yyyy"/>
    <numFmt numFmtId="166" formatCode="[$R$-416]\ #,##0.00;[Red]\-[$R$-416]\ #,##0.00"/>
  </numFmts>
  <fonts count="14" x14ac:knownFonts="1">
    <font>
      <sz val="10"/>
      <color rgb="FF000000"/>
      <name val="Arial"/>
    </font>
    <font>
      <b/>
      <sz val="12"/>
      <color rgb="FF000000"/>
      <name val="Arial"/>
    </font>
    <font>
      <sz val="10"/>
      <name val="Arial"/>
    </font>
    <font>
      <sz val="10"/>
      <color theme="1"/>
      <name val="Arial"/>
    </font>
    <font>
      <b/>
      <sz val="11"/>
      <color rgb="FF000000"/>
      <name val="Arial"/>
    </font>
    <font>
      <sz val="11"/>
      <color rgb="FF000000"/>
      <name val="Arial"/>
    </font>
    <font>
      <sz val="10"/>
      <color theme="1"/>
      <name val="Calibri"/>
    </font>
    <font>
      <b/>
      <sz val="10"/>
      <color rgb="FF000000"/>
      <name val="Arial"/>
    </font>
    <font>
      <sz val="11"/>
      <color theme="1"/>
      <name val="Arial"/>
    </font>
    <font>
      <b/>
      <sz val="11"/>
      <color rgb="FF000000"/>
      <name val="Calibri"/>
    </font>
    <font>
      <sz val="11"/>
      <color rgb="FF000000"/>
      <name val="Calibri"/>
    </font>
    <font>
      <sz val="12"/>
      <color rgb="FF000000"/>
      <name val="Calibri"/>
    </font>
    <font>
      <b/>
      <sz val="9"/>
      <color rgb="FF000000"/>
      <name val="Arial"/>
    </font>
    <font>
      <sz val="12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</fills>
  <borders count="5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164" fontId="3" fillId="0" borderId="0" xfId="0" applyNumberFormat="1" applyFont="1" applyAlignment="1"/>
    <xf numFmtId="0" fontId="4" fillId="2" borderId="4" xfId="0" applyFont="1" applyFill="1" applyBorder="1" applyAlignment="1"/>
    <xf numFmtId="0" fontId="5" fillId="2" borderId="4" xfId="0" applyFont="1" applyFill="1" applyBorder="1" applyAlignment="1"/>
    <xf numFmtId="0" fontId="6" fillId="0" borderId="0" xfId="0" applyFont="1"/>
    <xf numFmtId="0" fontId="5" fillId="2" borderId="4" xfId="0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10" fontId="3" fillId="0" borderId="0" xfId="0" applyNumberFormat="1" applyFont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64" fontId="3" fillId="2" borderId="4" xfId="0" applyNumberFormat="1" applyFont="1" applyFill="1" applyBorder="1" applyAlignment="1"/>
    <xf numFmtId="164" fontId="3" fillId="2" borderId="4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 applyAlignment="1"/>
    <xf numFmtId="164" fontId="7" fillId="3" borderId="4" xfId="0" applyNumberFormat="1" applyFont="1" applyFill="1" applyBorder="1" applyAlignment="1">
      <alignment horizontal="center" vertical="top" wrapText="1"/>
    </xf>
    <xf numFmtId="164" fontId="4" fillId="3" borderId="4" xfId="0" applyNumberFormat="1" applyFont="1" applyFill="1" applyBorder="1" applyAlignment="1"/>
    <xf numFmtId="0" fontId="5" fillId="0" borderId="4" xfId="0" applyFont="1" applyBorder="1" applyAlignment="1">
      <alignment horizontal="center"/>
    </xf>
    <xf numFmtId="0" fontId="5" fillId="0" borderId="4" xfId="0" applyFont="1" applyBorder="1" applyAlignment="1"/>
    <xf numFmtId="0" fontId="3" fillId="0" borderId="4" xfId="0" applyFont="1" applyBorder="1" applyAlignment="1"/>
    <xf numFmtId="164" fontId="3" fillId="0" borderId="4" xfId="0" applyNumberFormat="1" applyFont="1" applyBorder="1" applyAlignment="1"/>
    <xf numFmtId="10" fontId="3" fillId="0" borderId="4" xfId="0" applyNumberFormat="1" applyFont="1" applyBorder="1" applyAlignment="1"/>
    <xf numFmtId="0" fontId="8" fillId="0" borderId="4" xfId="0" applyFont="1" applyBorder="1" applyAlignment="1"/>
    <xf numFmtId="164" fontId="5" fillId="0" borderId="4" xfId="0" applyNumberFormat="1" applyFont="1" applyBorder="1" applyAlignment="1"/>
    <xf numFmtId="166" fontId="9" fillId="0" borderId="0" xfId="0" applyNumberFormat="1" applyFont="1" applyAlignment="1"/>
    <xf numFmtId="0" fontId="10" fillId="0" borderId="0" xfId="0" applyFont="1" applyAlignment="1"/>
    <xf numFmtId="0" fontId="11" fillId="0" borderId="0" xfId="0" applyFont="1" applyAlignment="1"/>
    <xf numFmtId="0" fontId="5" fillId="3" borderId="4" xfId="0" applyFont="1" applyFill="1" applyBorder="1" applyAlignment="1">
      <alignment horizontal="center"/>
    </xf>
    <xf numFmtId="0" fontId="5" fillId="3" borderId="4" xfId="0" applyFont="1" applyFill="1" applyBorder="1" applyAlignment="1"/>
    <xf numFmtId="10" fontId="3" fillId="3" borderId="4" xfId="0" applyNumberFormat="1" applyFont="1" applyFill="1" applyBorder="1" applyAlignment="1"/>
    <xf numFmtId="164" fontId="5" fillId="3" borderId="4" xfId="0" applyNumberFormat="1" applyFont="1" applyFill="1" applyBorder="1" applyAlignment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10" fontId="3" fillId="0" borderId="0" xfId="0" applyNumberFormat="1" applyFont="1" applyAlignment="1"/>
    <xf numFmtId="0" fontId="0" fillId="3" borderId="4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2" fillId="0" borderId="0" xfId="0" applyFont="1" applyAlignment="1"/>
    <xf numFmtId="0" fontId="0" fillId="3" borderId="4" xfId="0" applyFont="1" applyFill="1" applyBorder="1" applyAlignment="1"/>
    <xf numFmtId="0" fontId="5" fillId="3" borderId="4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164" fontId="0" fillId="3" borderId="4" xfId="0" applyNumberFormat="1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7" fillId="3" borderId="4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left" vertical="top" wrapText="1"/>
    </xf>
    <xf numFmtId="164" fontId="7" fillId="3" borderId="4" xfId="0" applyNumberFormat="1" applyFont="1" applyFill="1" applyBorder="1" applyAlignment="1">
      <alignment vertical="top" wrapText="1"/>
    </xf>
    <xf numFmtId="164" fontId="4" fillId="2" borderId="4" xfId="0" applyNumberFormat="1" applyFont="1" applyFill="1" applyBorder="1" applyAlignment="1"/>
    <xf numFmtId="0" fontId="7" fillId="0" borderId="0" xfId="0" applyFont="1" applyAlignment="1">
      <alignment horizontal="center" wrapText="1"/>
    </xf>
    <xf numFmtId="0" fontId="13" fillId="3" borderId="4" xfId="0" applyFont="1" applyFill="1" applyBorder="1" applyAlignment="1">
      <alignment horizontal="left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/>
    </xf>
    <xf numFmtId="166" fontId="3" fillId="0" borderId="4" xfId="0" applyNumberFormat="1" applyFont="1" applyBorder="1" applyAlignment="1"/>
    <xf numFmtId="0" fontId="1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 wrapText="1"/>
    </xf>
    <xf numFmtId="166" fontId="5" fillId="2" borderId="4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164" fontId="5" fillId="2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00"/>
  <sheetViews>
    <sheetView tabSelected="1" workbookViewId="0">
      <selection activeCell="H88" sqref="H88"/>
    </sheetView>
  </sheetViews>
  <sheetFormatPr defaultColWidth="14.44140625" defaultRowHeight="15" customHeight="1" x14ac:dyDescent="0.25"/>
  <cols>
    <col min="1" max="1" width="8.109375" customWidth="1"/>
    <col min="2" max="2" width="53" customWidth="1"/>
    <col min="3" max="3" width="15.88671875" customWidth="1"/>
    <col min="4" max="4" width="13.33203125" customWidth="1"/>
    <col min="5" max="6" width="11.5546875" customWidth="1"/>
    <col min="7" max="26" width="8.6640625" customWidth="1"/>
  </cols>
  <sheetData>
    <row r="1" spans="1:5" ht="12.75" customHeight="1" x14ac:dyDescent="0.25">
      <c r="A1" s="61" t="s">
        <v>0</v>
      </c>
      <c r="B1" s="62"/>
      <c r="C1" s="62"/>
      <c r="D1" s="63"/>
      <c r="E1" s="58"/>
    </row>
    <row r="2" spans="1:5" ht="12.75" customHeight="1" x14ac:dyDescent="0.25">
      <c r="A2" s="1"/>
      <c r="B2" s="2"/>
      <c r="C2" s="3"/>
      <c r="D2" s="2"/>
      <c r="E2" s="2"/>
    </row>
    <row r="3" spans="1:5" ht="12.75" customHeight="1" x14ac:dyDescent="0.25">
      <c r="A3" s="1"/>
      <c r="B3" s="4" t="s">
        <v>1</v>
      </c>
      <c r="C3" s="64" t="s">
        <v>133</v>
      </c>
      <c r="D3" s="63"/>
      <c r="E3" s="2"/>
    </row>
    <row r="4" spans="1:5" ht="12.75" customHeight="1" x14ac:dyDescent="0.25">
      <c r="A4" s="1"/>
      <c r="B4" s="5" t="s">
        <v>2</v>
      </c>
      <c r="C4" s="64" t="s">
        <v>134</v>
      </c>
      <c r="D4" s="63"/>
    </row>
    <row r="5" spans="1:5" ht="12.75" customHeight="1" x14ac:dyDescent="0.25">
      <c r="A5" s="1"/>
      <c r="C5" s="3"/>
    </row>
    <row r="6" spans="1:5" ht="12.75" customHeight="1" x14ac:dyDescent="0.25">
      <c r="A6" s="7" t="s">
        <v>3</v>
      </c>
      <c r="B6" s="5" t="s">
        <v>4</v>
      </c>
      <c r="C6" s="8"/>
    </row>
    <row r="7" spans="1:5" ht="12.75" customHeight="1" x14ac:dyDescent="0.25">
      <c r="A7" s="7" t="s">
        <v>5</v>
      </c>
      <c r="B7" s="5" t="s">
        <v>6</v>
      </c>
      <c r="C7" s="9" t="s">
        <v>7</v>
      </c>
      <c r="E7" s="10"/>
    </row>
    <row r="8" spans="1:5" ht="12.75" customHeight="1" x14ac:dyDescent="0.25">
      <c r="A8" s="7" t="s">
        <v>8</v>
      </c>
      <c r="B8" s="5" t="s">
        <v>9</v>
      </c>
      <c r="C8" s="11" t="s">
        <v>140</v>
      </c>
    </row>
    <row r="9" spans="1:5" ht="12.75" customHeight="1" x14ac:dyDescent="0.25">
      <c r="A9" s="7" t="s">
        <v>10</v>
      </c>
      <c r="B9" s="5" t="s">
        <v>11</v>
      </c>
      <c r="C9" s="11">
        <v>12</v>
      </c>
    </row>
    <row r="10" spans="1:5" ht="12.75" customHeight="1" x14ac:dyDescent="0.25">
      <c r="A10" s="1"/>
      <c r="C10" s="3"/>
    </row>
    <row r="11" spans="1:5" ht="12.75" customHeight="1" x14ac:dyDescent="0.3">
      <c r="A11" s="1"/>
      <c r="B11" s="6" t="s">
        <v>12</v>
      </c>
      <c r="C11" s="3"/>
    </row>
    <row r="12" spans="1:5" ht="12.75" customHeight="1" x14ac:dyDescent="0.25">
      <c r="A12" s="1"/>
      <c r="B12" s="66" t="s">
        <v>135</v>
      </c>
      <c r="C12" s="63"/>
    </row>
    <row r="13" spans="1:5" ht="12.75" customHeight="1" x14ac:dyDescent="0.25">
      <c r="A13" s="1"/>
      <c r="B13" s="12" t="s">
        <v>13</v>
      </c>
      <c r="C13" s="7">
        <v>1</v>
      </c>
    </row>
    <row r="14" spans="1:5" ht="12.75" customHeight="1" x14ac:dyDescent="0.25">
      <c r="A14" s="1"/>
      <c r="B14" s="12" t="s">
        <v>14</v>
      </c>
      <c r="C14" s="7">
        <v>2</v>
      </c>
    </row>
    <row r="15" spans="1:5" ht="12.75" customHeight="1" x14ac:dyDescent="0.25">
      <c r="A15" s="1"/>
      <c r="B15" s="12" t="s">
        <v>15</v>
      </c>
      <c r="C15" s="11">
        <v>22</v>
      </c>
      <c r="D15" s="2"/>
    </row>
    <row r="16" spans="1:5" ht="12.75" customHeight="1" x14ac:dyDescent="0.25">
      <c r="A16" s="1"/>
      <c r="B16" s="12" t="s">
        <v>16</v>
      </c>
      <c r="C16" s="7">
        <v>30</v>
      </c>
    </row>
    <row r="17" spans="1:4" ht="12.75" customHeight="1" x14ac:dyDescent="0.25">
      <c r="A17" s="1"/>
      <c r="B17" s="12" t="s">
        <v>17</v>
      </c>
      <c r="C17" s="60">
        <v>4.3</v>
      </c>
    </row>
    <row r="18" spans="1:4" ht="12.75" customHeight="1" x14ac:dyDescent="0.25">
      <c r="A18" s="1"/>
      <c r="B18" s="12" t="s">
        <v>18</v>
      </c>
      <c r="C18" s="60">
        <v>11.4</v>
      </c>
    </row>
    <row r="19" spans="1:4" ht="12.75" customHeight="1" x14ac:dyDescent="0.25">
      <c r="A19" s="1"/>
      <c r="C19" s="3"/>
    </row>
    <row r="20" spans="1:4" ht="12.75" customHeight="1" x14ac:dyDescent="0.25">
      <c r="A20" s="1"/>
      <c r="B20" s="13" t="s">
        <v>19</v>
      </c>
      <c r="C20" s="3"/>
    </row>
    <row r="21" spans="1:4" ht="12.75" customHeight="1" x14ac:dyDescent="0.25">
      <c r="A21" s="1"/>
      <c r="C21" s="3"/>
    </row>
    <row r="22" spans="1:4" ht="12.75" customHeight="1" x14ac:dyDescent="0.25">
      <c r="B22" s="14" t="s">
        <v>20</v>
      </c>
      <c r="C22" s="14"/>
    </row>
    <row r="23" spans="1:4" ht="12.75" customHeight="1" x14ac:dyDescent="0.25">
      <c r="A23" s="1"/>
      <c r="C23" s="3"/>
    </row>
    <row r="24" spans="1:4" ht="12.75" customHeight="1" x14ac:dyDescent="0.25">
      <c r="A24" s="7">
        <v>1</v>
      </c>
      <c r="B24" s="5" t="s">
        <v>21</v>
      </c>
      <c r="C24" s="15"/>
    </row>
    <row r="25" spans="1:4" ht="12.75" customHeight="1" x14ac:dyDescent="0.25">
      <c r="A25" s="7">
        <v>2</v>
      </c>
      <c r="B25" s="5" t="s">
        <v>22</v>
      </c>
      <c r="C25" s="16">
        <v>1295.99</v>
      </c>
    </row>
    <row r="26" spans="1:4" ht="12.75" customHeight="1" x14ac:dyDescent="0.25">
      <c r="A26" s="7">
        <v>3</v>
      </c>
      <c r="B26" s="5" t="s">
        <v>23</v>
      </c>
      <c r="C26" s="9"/>
    </row>
    <row r="27" spans="1:4" ht="12.75" customHeight="1" x14ac:dyDescent="0.25">
      <c r="A27" s="7">
        <v>4</v>
      </c>
      <c r="B27" s="5" t="s">
        <v>24</v>
      </c>
      <c r="C27" s="8">
        <v>43831</v>
      </c>
    </row>
    <row r="28" spans="1:4" ht="12.75" customHeight="1" x14ac:dyDescent="0.25">
      <c r="A28" s="1"/>
      <c r="C28" s="3"/>
    </row>
    <row r="29" spans="1:4" ht="12.75" customHeight="1" x14ac:dyDescent="0.3">
      <c r="A29" s="1"/>
      <c r="B29" s="6" t="s">
        <v>25</v>
      </c>
      <c r="C29" s="3"/>
    </row>
    <row r="30" spans="1:4" ht="12.75" customHeight="1" x14ac:dyDescent="0.25">
      <c r="A30" s="17">
        <v>1</v>
      </c>
      <c r="B30" s="18" t="s">
        <v>26</v>
      </c>
      <c r="C30" s="19" t="s">
        <v>27</v>
      </c>
      <c r="D30" s="20" t="s">
        <v>28</v>
      </c>
    </row>
    <row r="31" spans="1:4" ht="12.75" customHeight="1" x14ac:dyDescent="0.25">
      <c r="A31" s="21" t="s">
        <v>3</v>
      </c>
      <c r="B31" s="22" t="s">
        <v>29</v>
      </c>
      <c r="C31" s="23"/>
      <c r="D31" s="24">
        <f>(C25/180)*120</f>
        <v>863.99333333333334</v>
      </c>
    </row>
    <row r="32" spans="1:4" ht="12.75" customHeight="1" x14ac:dyDescent="0.25">
      <c r="A32" s="21" t="s">
        <v>5</v>
      </c>
      <c r="B32" s="22" t="s">
        <v>30</v>
      </c>
      <c r="C32" s="25">
        <v>0</v>
      </c>
      <c r="D32" s="24">
        <f>'Contabilidade 2021'!D31*'Contabilidade 2021'!C32</f>
        <v>0</v>
      </c>
    </row>
    <row r="33" spans="1:5" ht="12.75" customHeight="1" x14ac:dyDescent="0.25">
      <c r="A33" s="21" t="s">
        <v>8</v>
      </c>
      <c r="B33" s="22" t="s">
        <v>31</v>
      </c>
      <c r="C33" s="25">
        <v>0</v>
      </c>
      <c r="D33" s="24">
        <f>'Contabilidade 2021'!D31*'Contabilidade 2021'!C33</f>
        <v>0</v>
      </c>
    </row>
    <row r="34" spans="1:5" ht="12.75" customHeight="1" x14ac:dyDescent="0.25">
      <c r="A34" s="21" t="s">
        <v>10</v>
      </c>
      <c r="B34" s="22" t="s">
        <v>32</v>
      </c>
      <c r="C34" s="25"/>
      <c r="D34" s="24">
        <v>0</v>
      </c>
    </row>
    <row r="35" spans="1:5" ht="12.75" customHeight="1" x14ac:dyDescent="0.25">
      <c r="A35" s="21" t="s">
        <v>33</v>
      </c>
      <c r="B35" s="26" t="s">
        <v>34</v>
      </c>
      <c r="C35" s="23"/>
      <c r="D35" s="24">
        <v>0</v>
      </c>
    </row>
    <row r="36" spans="1:5" ht="12.75" customHeight="1" x14ac:dyDescent="0.25">
      <c r="A36" s="21" t="s">
        <v>35</v>
      </c>
      <c r="B36" s="26" t="s">
        <v>36</v>
      </c>
      <c r="C36" s="23"/>
      <c r="D36" s="24">
        <v>0</v>
      </c>
    </row>
    <row r="37" spans="1:5" ht="12.75" customHeight="1" x14ac:dyDescent="0.25">
      <c r="A37" s="21" t="s">
        <v>37</v>
      </c>
      <c r="B37" s="22" t="s">
        <v>46</v>
      </c>
      <c r="C37" s="25"/>
      <c r="D37" s="24">
        <f>C37*D31</f>
        <v>0</v>
      </c>
    </row>
    <row r="38" spans="1:5" ht="12.75" customHeight="1" x14ac:dyDescent="0.25">
      <c r="A38" s="17"/>
      <c r="B38" s="18" t="s">
        <v>38</v>
      </c>
      <c r="C38" s="18"/>
      <c r="D38" s="20">
        <f>SUM('Contabilidade 2021'!D31:D37)</f>
        <v>863.99333333333334</v>
      </c>
    </row>
    <row r="39" spans="1:5" ht="12.75" customHeight="1" x14ac:dyDescent="0.25">
      <c r="A39" s="1"/>
      <c r="C39" s="3"/>
    </row>
    <row r="40" spans="1:5" ht="12.75" customHeight="1" x14ac:dyDescent="0.3">
      <c r="A40" s="1"/>
      <c r="B40" s="6" t="s">
        <v>39</v>
      </c>
      <c r="C40" s="3"/>
    </row>
    <row r="41" spans="1:5" ht="12.75" customHeight="1" x14ac:dyDescent="0.25">
      <c r="A41" s="17">
        <v>2</v>
      </c>
      <c r="B41" s="18" t="s">
        <v>40</v>
      </c>
      <c r="C41" s="19" t="s">
        <v>27</v>
      </c>
      <c r="D41" s="20" t="s">
        <v>28</v>
      </c>
    </row>
    <row r="42" spans="1:5" ht="12.75" customHeight="1" x14ac:dyDescent="0.25">
      <c r="A42" s="21" t="s">
        <v>3</v>
      </c>
      <c r="B42" s="26" t="s">
        <v>41</v>
      </c>
      <c r="C42" s="25"/>
      <c r="D42" s="27">
        <f>IF(C17=0,0,((C15*2)*C17-(D31*0.06)))</f>
        <v>137.3604</v>
      </c>
    </row>
    <row r="43" spans="1:5" ht="12.75" customHeight="1" x14ac:dyDescent="0.3">
      <c r="A43" s="21" t="s">
        <v>5</v>
      </c>
      <c r="B43" s="22" t="s">
        <v>42</v>
      </c>
      <c r="C43" s="23"/>
      <c r="D43" s="27">
        <f>('Contabilidade 2021'!C15*'Contabilidade 2021'!C18)-('Contabilidade 2021'!C15*'Contabilidade 2021'!C18*0.01)</f>
        <v>248.292</v>
      </c>
      <c r="E43" s="28"/>
    </row>
    <row r="44" spans="1:5" ht="12.75" customHeight="1" x14ac:dyDescent="0.3">
      <c r="A44" s="21" t="s">
        <v>8</v>
      </c>
      <c r="B44" s="22" t="s">
        <v>43</v>
      </c>
      <c r="C44" s="25">
        <v>0</v>
      </c>
      <c r="D44" s="24">
        <v>0</v>
      </c>
      <c r="E44" s="29"/>
    </row>
    <row r="45" spans="1:5" ht="12.75" customHeight="1" x14ac:dyDescent="0.3">
      <c r="A45" s="21" t="s">
        <v>10</v>
      </c>
      <c r="B45" s="22" t="s">
        <v>44</v>
      </c>
      <c r="C45" s="25">
        <v>0</v>
      </c>
      <c r="D45" s="24">
        <v>0</v>
      </c>
      <c r="E45" s="29"/>
    </row>
    <row r="46" spans="1:5" ht="12.75" customHeight="1" x14ac:dyDescent="0.3">
      <c r="A46" s="21" t="s">
        <v>33</v>
      </c>
      <c r="B46" s="22" t="s">
        <v>45</v>
      </c>
      <c r="C46" s="25">
        <v>0</v>
      </c>
      <c r="D46" s="24">
        <v>8</v>
      </c>
      <c r="E46" s="30"/>
    </row>
    <row r="47" spans="1:5" ht="12.75" customHeight="1" x14ac:dyDescent="0.3">
      <c r="A47" s="21" t="s">
        <v>35</v>
      </c>
      <c r="B47" s="22" t="s">
        <v>46</v>
      </c>
      <c r="C47" s="25">
        <f>SUM(C48:C49)</f>
        <v>0</v>
      </c>
      <c r="D47" s="24">
        <f>SUM(D48:D50)</f>
        <v>54.199666666666673</v>
      </c>
      <c r="E47" s="30"/>
    </row>
    <row r="48" spans="1:5" ht="12.75" customHeight="1" x14ac:dyDescent="0.3">
      <c r="A48" s="21" t="s">
        <v>47</v>
      </c>
      <c r="B48" s="22" t="s">
        <v>138</v>
      </c>
      <c r="C48" s="25">
        <v>0</v>
      </c>
      <c r="D48" s="24">
        <v>11</v>
      </c>
      <c r="E48" s="30"/>
    </row>
    <row r="49" spans="1:5" ht="12.75" customHeight="1" x14ac:dyDescent="0.3">
      <c r="A49" s="21" t="s">
        <v>48</v>
      </c>
      <c r="B49" s="22" t="s">
        <v>139</v>
      </c>
      <c r="C49" s="25">
        <v>0</v>
      </c>
      <c r="D49" s="24">
        <f>(D31)*C49</f>
        <v>0</v>
      </c>
      <c r="E49" s="30"/>
    </row>
    <row r="50" spans="1:5" ht="12.75" customHeight="1" x14ac:dyDescent="0.3">
      <c r="A50" s="21" t="s">
        <v>136</v>
      </c>
      <c r="B50" s="22" t="s">
        <v>137</v>
      </c>
      <c r="C50" s="25">
        <v>0.05</v>
      </c>
      <c r="D50" s="24">
        <f>D38*C50</f>
        <v>43.199666666666673</v>
      </c>
      <c r="E50" s="30"/>
    </row>
    <row r="51" spans="1:5" ht="12.75" customHeight="1" x14ac:dyDescent="0.3">
      <c r="A51" s="31"/>
      <c r="B51" s="18" t="s">
        <v>49</v>
      </c>
      <c r="C51" s="18"/>
      <c r="D51" s="20">
        <f>SUM('Contabilidade 2021'!D42:D47)</f>
        <v>447.8520666666667</v>
      </c>
      <c r="E51" s="30"/>
    </row>
    <row r="52" spans="1:5" ht="12.75" customHeight="1" x14ac:dyDescent="0.3">
      <c r="A52" s="1"/>
      <c r="C52" s="3"/>
      <c r="E52" s="30"/>
    </row>
    <row r="53" spans="1:5" ht="12.75" customHeight="1" x14ac:dyDescent="0.3">
      <c r="A53" s="1"/>
      <c r="B53" s="6" t="s">
        <v>50</v>
      </c>
      <c r="C53" s="3"/>
    </row>
    <row r="54" spans="1:5" ht="12.75" customHeight="1" x14ac:dyDescent="0.25">
      <c r="A54" s="17">
        <v>3</v>
      </c>
      <c r="B54" s="18" t="s">
        <v>51</v>
      </c>
      <c r="C54" s="19" t="s">
        <v>27</v>
      </c>
      <c r="D54" s="20" t="s">
        <v>28</v>
      </c>
      <c r="E54" s="2"/>
    </row>
    <row r="55" spans="1:5" ht="12.75" customHeight="1" x14ac:dyDescent="0.25">
      <c r="A55" s="21" t="s">
        <v>3</v>
      </c>
      <c r="B55" s="22" t="s">
        <v>52</v>
      </c>
      <c r="C55" s="25">
        <v>0</v>
      </c>
      <c r="D55" s="24">
        <v>0</v>
      </c>
      <c r="E55" s="3"/>
    </row>
    <row r="56" spans="1:5" ht="12.75" customHeight="1" x14ac:dyDescent="0.25">
      <c r="A56" s="21" t="s">
        <v>5</v>
      </c>
      <c r="B56" s="22" t="s">
        <v>53</v>
      </c>
      <c r="C56" s="25">
        <v>0</v>
      </c>
      <c r="D56" s="24">
        <v>0</v>
      </c>
      <c r="E56" s="3"/>
    </row>
    <row r="57" spans="1:5" ht="12.75" customHeight="1" x14ac:dyDescent="0.25">
      <c r="A57" s="21" t="s">
        <v>8</v>
      </c>
      <c r="B57" s="22" t="s">
        <v>54</v>
      </c>
      <c r="C57" s="25">
        <v>0</v>
      </c>
      <c r="D57" s="24">
        <v>0</v>
      </c>
      <c r="E57" s="3"/>
    </row>
    <row r="58" spans="1:5" ht="12.75" customHeight="1" x14ac:dyDescent="0.25">
      <c r="A58" s="21" t="s">
        <v>10</v>
      </c>
      <c r="B58" s="22" t="s">
        <v>55</v>
      </c>
      <c r="C58" s="25">
        <v>0</v>
      </c>
      <c r="D58" s="24">
        <v>0</v>
      </c>
      <c r="E58" s="3"/>
    </row>
    <row r="59" spans="1:5" ht="12.75" customHeight="1" x14ac:dyDescent="0.25">
      <c r="A59" s="21" t="s">
        <v>33</v>
      </c>
      <c r="B59" s="22" t="s">
        <v>56</v>
      </c>
      <c r="C59" s="25">
        <v>0</v>
      </c>
      <c r="D59" s="24">
        <v>0</v>
      </c>
      <c r="E59" s="3"/>
    </row>
    <row r="60" spans="1:5" ht="12.75" customHeight="1" x14ac:dyDescent="0.25">
      <c r="A60" s="31"/>
      <c r="B60" s="18" t="s">
        <v>57</v>
      </c>
      <c r="C60" s="18"/>
      <c r="D60" s="20">
        <f>SUM(D55:D59)</f>
        <v>0</v>
      </c>
      <c r="E60" s="2"/>
    </row>
    <row r="61" spans="1:5" ht="12.75" customHeight="1" x14ac:dyDescent="0.25">
      <c r="A61" s="1"/>
      <c r="C61" s="3"/>
    </row>
    <row r="62" spans="1:5" ht="12.75" customHeight="1" x14ac:dyDescent="0.3">
      <c r="A62" s="1"/>
      <c r="B62" s="6" t="s">
        <v>58</v>
      </c>
      <c r="C62" s="3"/>
    </row>
    <row r="63" spans="1:5" ht="12.75" customHeight="1" x14ac:dyDescent="0.3">
      <c r="A63" s="1"/>
      <c r="B63" s="6" t="s">
        <v>59</v>
      </c>
      <c r="C63" s="3"/>
    </row>
    <row r="64" spans="1:5" ht="12.75" customHeight="1" x14ac:dyDescent="0.25">
      <c r="A64" s="31" t="s">
        <v>60</v>
      </c>
      <c r="B64" s="32" t="s">
        <v>61</v>
      </c>
      <c r="C64" s="19" t="s">
        <v>27</v>
      </c>
      <c r="D64" s="32" t="s">
        <v>28</v>
      </c>
    </row>
    <row r="65" spans="1:5" ht="12.75" customHeight="1" x14ac:dyDescent="0.25">
      <c r="A65" s="21" t="s">
        <v>3</v>
      </c>
      <c r="B65" s="22" t="s">
        <v>62</v>
      </c>
      <c r="C65" s="25">
        <v>0.2</v>
      </c>
      <c r="D65" s="24">
        <f>'Contabilidade 2021'!$D$38*'Contabilidade 2021'!C65</f>
        <v>172.79866666666669</v>
      </c>
    </row>
    <row r="66" spans="1:5" ht="12.75" customHeight="1" x14ac:dyDescent="0.25">
      <c r="A66" s="21" t="s">
        <v>5</v>
      </c>
      <c r="B66" s="22" t="s">
        <v>63</v>
      </c>
      <c r="C66" s="25">
        <v>1.4999999999999999E-2</v>
      </c>
      <c r="D66" s="24">
        <f>'Contabilidade 2021'!$D$38*'Contabilidade 2021'!C66</f>
        <v>12.959899999999999</v>
      </c>
    </row>
    <row r="67" spans="1:5" ht="12.75" customHeight="1" x14ac:dyDescent="0.25">
      <c r="A67" s="21" t="s">
        <v>8</v>
      </c>
      <c r="B67" s="22" t="s">
        <v>64</v>
      </c>
      <c r="C67" s="25">
        <v>0.01</v>
      </c>
      <c r="D67" s="24">
        <f>'Contabilidade 2021'!$D$38*'Contabilidade 2021'!C67</f>
        <v>8.6399333333333335</v>
      </c>
    </row>
    <row r="68" spans="1:5" ht="12.75" customHeight="1" x14ac:dyDescent="0.25">
      <c r="A68" s="21" t="s">
        <v>10</v>
      </c>
      <c r="B68" s="22" t="s">
        <v>65</v>
      </c>
      <c r="C68" s="25">
        <v>2E-3</v>
      </c>
      <c r="D68" s="24">
        <f>'Contabilidade 2021'!$D$38*'Contabilidade 2021'!C68</f>
        <v>1.7279866666666668</v>
      </c>
    </row>
    <row r="69" spans="1:5" ht="12.75" customHeight="1" x14ac:dyDescent="0.25">
      <c r="A69" s="21" t="s">
        <v>33</v>
      </c>
      <c r="B69" s="22" t="s">
        <v>66</v>
      </c>
      <c r="C69" s="25">
        <v>2.5000000000000001E-2</v>
      </c>
      <c r="D69" s="24">
        <f>'Contabilidade 2021'!$D$38*'Contabilidade 2021'!C69</f>
        <v>21.599833333333336</v>
      </c>
    </row>
    <row r="70" spans="1:5" ht="12.75" customHeight="1" x14ac:dyDescent="0.25">
      <c r="A70" s="21" t="s">
        <v>35</v>
      </c>
      <c r="B70" s="22" t="s">
        <v>67</v>
      </c>
      <c r="C70" s="25">
        <v>0.08</v>
      </c>
      <c r="D70" s="24">
        <f>'Contabilidade 2021'!$D$38*'Contabilidade 2021'!C70</f>
        <v>69.119466666666668</v>
      </c>
    </row>
    <row r="71" spans="1:5" ht="12.75" customHeight="1" x14ac:dyDescent="0.25">
      <c r="A71" s="21" t="s">
        <v>37</v>
      </c>
      <c r="B71" s="22" t="s">
        <v>68</v>
      </c>
      <c r="C71" s="25">
        <v>3.3794999999999999E-2</v>
      </c>
      <c r="D71" s="24">
        <f>'Contabilidade 2021'!$D$38*'Contabilidade 2021'!C71</f>
        <v>29.198654699999999</v>
      </c>
      <c r="E71" s="2"/>
    </row>
    <row r="72" spans="1:5" ht="12.75" customHeight="1" x14ac:dyDescent="0.25">
      <c r="A72" s="21" t="s">
        <v>69</v>
      </c>
      <c r="B72" s="22" t="s">
        <v>70</v>
      </c>
      <c r="C72" s="25">
        <v>6.0000000000000001E-3</v>
      </c>
      <c r="D72" s="24">
        <f>'Contabilidade 2021'!$D$38*'Contabilidade 2021'!C72</f>
        <v>5.1839599999999999</v>
      </c>
    </row>
    <row r="73" spans="1:5" ht="12.75" customHeight="1" x14ac:dyDescent="0.25">
      <c r="A73" s="31"/>
      <c r="B73" s="32" t="s">
        <v>71</v>
      </c>
      <c r="C73" s="33">
        <f>SUM(C65:C72)</f>
        <v>0.3717950000000001</v>
      </c>
      <c r="D73" s="34">
        <f>SUM('Contabilidade 2021'!D65:D72)</f>
        <v>321.22840136666673</v>
      </c>
    </row>
    <row r="74" spans="1:5" ht="12.75" customHeight="1" x14ac:dyDescent="0.25">
      <c r="A74" s="1"/>
      <c r="C74" s="3"/>
    </row>
    <row r="75" spans="1:5" ht="12.75" customHeight="1" x14ac:dyDescent="0.3">
      <c r="A75" s="1"/>
      <c r="B75" s="6" t="s">
        <v>72</v>
      </c>
      <c r="C75" s="3"/>
    </row>
    <row r="76" spans="1:5" ht="12.75" customHeight="1" x14ac:dyDescent="0.25">
      <c r="A76" s="31" t="s">
        <v>73</v>
      </c>
      <c r="B76" s="32" t="s">
        <v>74</v>
      </c>
      <c r="C76" s="19" t="s">
        <v>27</v>
      </c>
      <c r="D76" s="34" t="s">
        <v>28</v>
      </c>
    </row>
    <row r="77" spans="1:5" ht="12.75" customHeight="1" x14ac:dyDescent="0.25">
      <c r="A77" s="21" t="s">
        <v>3</v>
      </c>
      <c r="B77" s="22" t="s">
        <v>75</v>
      </c>
      <c r="C77" s="25">
        <v>0.113133</v>
      </c>
      <c r="D77" s="24">
        <f>D38*C77</f>
        <v>97.746157780000004</v>
      </c>
    </row>
    <row r="78" spans="1:5" ht="12.75" customHeight="1" x14ac:dyDescent="0.25">
      <c r="A78" s="35" t="s">
        <v>8</v>
      </c>
      <c r="B78" s="36" t="s">
        <v>76</v>
      </c>
      <c r="C78" s="37">
        <f>'Contabilidade 2021'!C73</f>
        <v>0.3717950000000001</v>
      </c>
      <c r="D78" s="24">
        <f>D77*C78</f>
        <v>36.341532731815114</v>
      </c>
    </row>
    <row r="79" spans="1:5" ht="12.75" customHeight="1" x14ac:dyDescent="0.25">
      <c r="A79" s="31"/>
      <c r="B79" s="38" t="s">
        <v>71</v>
      </c>
      <c r="C79" s="34"/>
      <c r="D79" s="34">
        <f>SUM('Contabilidade 2021'!D77:D78)</f>
        <v>134.08769051181511</v>
      </c>
    </row>
    <row r="80" spans="1:5" ht="12.75" customHeight="1" x14ac:dyDescent="0.25">
      <c r="A80" s="1"/>
      <c r="B80" s="39"/>
      <c r="C80" s="3"/>
    </row>
    <row r="81" spans="1:6" ht="12.75" customHeight="1" x14ac:dyDescent="0.25">
      <c r="A81" s="1"/>
      <c r="B81" s="39" t="s">
        <v>77</v>
      </c>
      <c r="C81" s="3"/>
    </row>
    <row r="82" spans="1:6" ht="12.75" customHeight="1" x14ac:dyDescent="0.25">
      <c r="A82" s="31" t="s">
        <v>78</v>
      </c>
      <c r="B82" s="32" t="s">
        <v>79</v>
      </c>
      <c r="C82" s="19" t="s">
        <v>27</v>
      </c>
      <c r="D82" s="34" t="s">
        <v>28</v>
      </c>
    </row>
    <row r="83" spans="1:6" ht="12.75" customHeight="1" x14ac:dyDescent="0.25">
      <c r="A83" s="21" t="s">
        <v>3</v>
      </c>
      <c r="B83" s="36" t="s">
        <v>79</v>
      </c>
      <c r="C83" s="37">
        <v>3.333E-3</v>
      </c>
      <c r="D83" s="24">
        <f>D38*C83</f>
        <v>2.8796897800000001</v>
      </c>
    </row>
    <row r="84" spans="1:6" ht="12.75" customHeight="1" x14ac:dyDescent="0.25">
      <c r="A84" s="21" t="s">
        <v>5</v>
      </c>
      <c r="B84" s="36" t="s">
        <v>80</v>
      </c>
      <c r="C84" s="25">
        <f>C73</f>
        <v>0.3717950000000001</v>
      </c>
      <c r="D84" s="24">
        <f>D83*C84</f>
        <v>1.0706542617551003</v>
      </c>
    </row>
    <row r="85" spans="1:6" ht="12.75" customHeight="1" x14ac:dyDescent="0.25">
      <c r="A85" s="31"/>
      <c r="B85" s="32" t="s">
        <v>71</v>
      </c>
      <c r="C85" s="34"/>
      <c r="D85" s="34">
        <f>SUM('Contabilidade 2021'!D83:D84)</f>
        <v>3.9503440417551001</v>
      </c>
    </row>
    <row r="86" spans="1:6" ht="12.75" customHeight="1" x14ac:dyDescent="0.25">
      <c r="A86" s="1"/>
      <c r="C86" s="3"/>
      <c r="D86" s="40"/>
    </row>
    <row r="87" spans="1:6" ht="12.75" customHeight="1" x14ac:dyDescent="0.3">
      <c r="A87" s="1"/>
      <c r="B87" s="6" t="s">
        <v>81</v>
      </c>
      <c r="C87" s="3"/>
      <c r="D87" s="40"/>
    </row>
    <row r="88" spans="1:6" ht="12.75" customHeight="1" x14ac:dyDescent="0.25">
      <c r="A88" s="31" t="s">
        <v>82</v>
      </c>
      <c r="B88" s="41" t="s">
        <v>83</v>
      </c>
      <c r="C88" s="19" t="s">
        <v>27</v>
      </c>
      <c r="D88" s="34" t="s">
        <v>28</v>
      </c>
    </row>
    <row r="89" spans="1:6" ht="12.75" customHeight="1" x14ac:dyDescent="0.25">
      <c r="A89" s="35" t="s">
        <v>3</v>
      </c>
      <c r="B89" s="36" t="s">
        <v>84</v>
      </c>
      <c r="C89" s="25">
        <v>4.1660000000000004E-3</v>
      </c>
      <c r="D89" s="24">
        <f>D38*C89</f>
        <v>3.5993962266666673</v>
      </c>
    </row>
    <row r="90" spans="1:6" ht="12.75" customHeight="1" x14ac:dyDescent="0.25">
      <c r="A90" s="35" t="s">
        <v>5</v>
      </c>
      <c r="B90" s="36" t="s">
        <v>85</v>
      </c>
      <c r="C90" s="25">
        <v>3.3599999999999998E-4</v>
      </c>
      <c r="D90" s="24">
        <f>D89*8%</f>
        <v>0.28795169813333338</v>
      </c>
    </row>
    <row r="91" spans="1:6" ht="12.75" customHeight="1" x14ac:dyDescent="0.25">
      <c r="A91" s="35" t="s">
        <v>8</v>
      </c>
      <c r="B91" s="36" t="s">
        <v>86</v>
      </c>
      <c r="C91" s="25">
        <v>1.6000000000000001E-3</v>
      </c>
      <c r="D91" s="24">
        <f>D38*C91</f>
        <v>1.3823893333333335</v>
      </c>
    </row>
    <row r="92" spans="1:6" ht="12.75" customHeight="1" x14ac:dyDescent="0.25">
      <c r="A92" s="35" t="s">
        <v>10</v>
      </c>
      <c r="B92" s="36" t="s">
        <v>87</v>
      </c>
      <c r="C92" s="25">
        <v>4.1800000000000002E-4</v>
      </c>
      <c r="D92" s="24">
        <f>D38*C92</f>
        <v>0.36114921333333333</v>
      </c>
      <c r="F92" s="37"/>
    </row>
    <row r="93" spans="1:6" ht="12.75" customHeight="1" x14ac:dyDescent="0.25">
      <c r="A93" s="35" t="s">
        <v>33</v>
      </c>
      <c r="B93" s="36" t="s">
        <v>88</v>
      </c>
      <c r="C93" s="25">
        <f>C73</f>
        <v>0.3717950000000001</v>
      </c>
      <c r="D93" s="24">
        <f>D92*C93</f>
        <v>0.13427347177126669</v>
      </c>
    </row>
    <row r="94" spans="1:6" ht="12.75" customHeight="1" x14ac:dyDescent="0.25">
      <c r="A94" s="35" t="s">
        <v>35</v>
      </c>
      <c r="B94" s="36" t="s">
        <v>89</v>
      </c>
      <c r="C94" s="25">
        <v>3.04E-2</v>
      </c>
      <c r="D94" s="24">
        <f>D38*C94</f>
        <v>26.265397333333333</v>
      </c>
    </row>
    <row r="95" spans="1:6" ht="12.75" customHeight="1" x14ac:dyDescent="0.25">
      <c r="A95" s="31"/>
      <c r="B95" s="32" t="s">
        <v>71</v>
      </c>
      <c r="C95" s="34"/>
      <c r="D95" s="15">
        <f>SUM('Contabilidade 2021'!D89:D94)</f>
        <v>32.030557276571265</v>
      </c>
    </row>
    <row r="96" spans="1:6" ht="12.75" customHeight="1" x14ac:dyDescent="0.25">
      <c r="A96" s="1"/>
      <c r="C96" s="3"/>
    </row>
    <row r="97" spans="1:6" ht="12.75" customHeight="1" x14ac:dyDescent="0.3">
      <c r="A97" s="1"/>
      <c r="B97" s="6" t="s">
        <v>90</v>
      </c>
      <c r="C97" s="3"/>
    </row>
    <row r="98" spans="1:6" ht="12.75" customHeight="1" x14ac:dyDescent="0.25">
      <c r="A98" s="42" t="s">
        <v>91</v>
      </c>
      <c r="B98" s="43" t="s">
        <v>92</v>
      </c>
      <c r="C98" s="19" t="s">
        <v>27</v>
      </c>
      <c r="D98" s="44" t="s">
        <v>28</v>
      </c>
    </row>
    <row r="99" spans="1:6" ht="12.75" customHeight="1" x14ac:dyDescent="0.25">
      <c r="A99" s="35" t="s">
        <v>3</v>
      </c>
      <c r="B99" s="36" t="s">
        <v>93</v>
      </c>
      <c r="C99" s="25">
        <v>8.9285000000000003E-2</v>
      </c>
      <c r="D99" s="24">
        <f>D38*C99</f>
        <v>77.141644766666673</v>
      </c>
      <c r="F99" s="1"/>
    </row>
    <row r="100" spans="1:6" ht="12.75" customHeight="1" x14ac:dyDescent="0.25">
      <c r="A100" s="35" t="s">
        <v>5</v>
      </c>
      <c r="B100" s="36" t="s">
        <v>94</v>
      </c>
      <c r="C100" s="25">
        <v>5.555E-3</v>
      </c>
      <c r="D100" s="24">
        <f>D38*C100</f>
        <v>4.799482966666667</v>
      </c>
    </row>
    <row r="101" spans="1:6" ht="12.75" customHeight="1" x14ac:dyDescent="0.25">
      <c r="A101" s="35" t="s">
        <v>8</v>
      </c>
      <c r="B101" s="36" t="s">
        <v>95</v>
      </c>
      <c r="C101" s="25">
        <v>4.0000000000000003E-5</v>
      </c>
      <c r="D101" s="24">
        <f>D38*C101</f>
        <v>3.4559733333333335E-2</v>
      </c>
    </row>
    <row r="102" spans="1:6" ht="12.75" customHeight="1" x14ac:dyDescent="0.25">
      <c r="A102" s="35" t="s">
        <v>10</v>
      </c>
      <c r="B102" s="36" t="s">
        <v>96</v>
      </c>
      <c r="C102" s="25">
        <v>9.7199999999999995E-3</v>
      </c>
      <c r="D102" s="24">
        <f>D38*C102</f>
        <v>8.3980151999999997</v>
      </c>
    </row>
    <row r="103" spans="1:6" ht="12.75" customHeight="1" x14ac:dyDescent="0.25">
      <c r="A103" s="35" t="s">
        <v>33</v>
      </c>
      <c r="B103" s="36" t="s">
        <v>97</v>
      </c>
      <c r="C103" s="25">
        <v>2.7900000000000001E-4</v>
      </c>
      <c r="D103" s="24">
        <f>D38*C103</f>
        <v>0.24105414</v>
      </c>
    </row>
    <row r="104" spans="1:6" ht="12.75" customHeight="1" x14ac:dyDescent="0.25">
      <c r="A104" s="35" t="s">
        <v>35</v>
      </c>
      <c r="B104" s="36" t="s">
        <v>46</v>
      </c>
      <c r="C104" s="25">
        <v>0</v>
      </c>
      <c r="D104" s="24">
        <v>0</v>
      </c>
    </row>
    <row r="105" spans="1:6" ht="12.75" customHeight="1" x14ac:dyDescent="0.25">
      <c r="A105" s="45"/>
      <c r="B105" s="43" t="s">
        <v>98</v>
      </c>
      <c r="C105" s="34"/>
      <c r="D105" s="15">
        <f>SUM(D99:D104)</f>
        <v>90.614756806666691</v>
      </c>
    </row>
    <row r="106" spans="1:6" ht="12.75" customHeight="1" x14ac:dyDescent="0.25">
      <c r="A106" s="46" t="s">
        <v>37</v>
      </c>
      <c r="B106" s="36" t="s">
        <v>99</v>
      </c>
      <c r="C106" s="25">
        <f>C73</f>
        <v>0.3717950000000001</v>
      </c>
      <c r="D106" s="24">
        <f>D105*C106</f>
        <v>33.690113506934651</v>
      </c>
    </row>
    <row r="107" spans="1:6" ht="12.75" customHeight="1" x14ac:dyDescent="0.25">
      <c r="A107" s="31"/>
      <c r="B107" s="32" t="s">
        <v>71</v>
      </c>
      <c r="C107" s="34"/>
      <c r="D107" s="15">
        <f>'Contabilidade 2021'!D105+'Contabilidade 2021'!D106</f>
        <v>124.30487031360134</v>
      </c>
    </row>
    <row r="108" spans="1:6" ht="12.75" customHeight="1" x14ac:dyDescent="0.25">
      <c r="A108" s="1"/>
      <c r="C108" s="3"/>
    </row>
    <row r="109" spans="1:6" ht="12.75" customHeight="1" x14ac:dyDescent="0.3">
      <c r="A109" s="1"/>
      <c r="B109" s="6" t="s">
        <v>100</v>
      </c>
      <c r="C109" s="3"/>
    </row>
    <row r="110" spans="1:6" ht="12.75" customHeight="1" x14ac:dyDescent="0.25">
      <c r="A110" s="17">
        <v>4</v>
      </c>
      <c r="B110" s="18" t="s">
        <v>58</v>
      </c>
      <c r="C110" s="19" t="s">
        <v>27</v>
      </c>
      <c r="D110" s="20" t="s">
        <v>28</v>
      </c>
    </row>
    <row r="111" spans="1:6" ht="12.75" customHeight="1" x14ac:dyDescent="0.25">
      <c r="A111" s="21" t="s">
        <v>60</v>
      </c>
      <c r="B111" s="36" t="s">
        <v>61</v>
      </c>
      <c r="C111" s="23"/>
      <c r="D111" s="24">
        <f>D73</f>
        <v>321.22840136666673</v>
      </c>
    </row>
    <row r="112" spans="1:6" ht="12.75" customHeight="1" x14ac:dyDescent="0.25">
      <c r="A112" s="21" t="s">
        <v>73</v>
      </c>
      <c r="B112" s="36" t="s">
        <v>74</v>
      </c>
      <c r="C112" s="23"/>
      <c r="D112" s="24">
        <f>D79</f>
        <v>134.08769051181511</v>
      </c>
    </row>
    <row r="113" spans="1:4" ht="12.75" customHeight="1" x14ac:dyDescent="0.25">
      <c r="A113" s="21" t="s">
        <v>78</v>
      </c>
      <c r="B113" s="36" t="s">
        <v>79</v>
      </c>
      <c r="C113" s="23"/>
      <c r="D113" s="24">
        <f>D85</f>
        <v>3.9503440417551001</v>
      </c>
    </row>
    <row r="114" spans="1:4" ht="12.75" customHeight="1" x14ac:dyDescent="0.25">
      <c r="A114" s="21" t="s">
        <v>82</v>
      </c>
      <c r="B114" s="36" t="s">
        <v>101</v>
      </c>
      <c r="C114" s="23"/>
      <c r="D114" s="24">
        <f>D95</f>
        <v>32.030557276571265</v>
      </c>
    </row>
    <row r="115" spans="1:4" ht="12.75" customHeight="1" x14ac:dyDescent="0.25">
      <c r="A115" s="21" t="s">
        <v>91</v>
      </c>
      <c r="B115" s="36" t="s">
        <v>102</v>
      </c>
      <c r="C115" s="23"/>
      <c r="D115" s="24">
        <f>D107</f>
        <v>124.30487031360134</v>
      </c>
    </row>
    <row r="116" spans="1:4" ht="12.75" customHeight="1" x14ac:dyDescent="0.25">
      <c r="A116" s="21" t="s">
        <v>103</v>
      </c>
      <c r="B116" s="36" t="s">
        <v>46</v>
      </c>
      <c r="C116" s="23"/>
      <c r="D116" s="24">
        <v>0</v>
      </c>
    </row>
    <row r="117" spans="1:4" ht="12.75" customHeight="1" x14ac:dyDescent="0.25">
      <c r="A117" s="32"/>
      <c r="B117" s="18" t="s">
        <v>71</v>
      </c>
      <c r="C117" s="34"/>
      <c r="D117" s="20">
        <f>SUM('Contabilidade 2021'!D111:D116)</f>
        <v>615.60186351040954</v>
      </c>
    </row>
    <row r="118" spans="1:4" ht="12.75" customHeight="1" x14ac:dyDescent="0.25">
      <c r="A118" s="47"/>
      <c r="C118" s="3"/>
    </row>
    <row r="119" spans="1:4" ht="12.75" customHeight="1" x14ac:dyDescent="0.3">
      <c r="A119" s="1"/>
      <c r="B119" s="6" t="s">
        <v>104</v>
      </c>
      <c r="C119" s="3"/>
    </row>
    <row r="120" spans="1:4" ht="12.75" customHeight="1" x14ac:dyDescent="0.25">
      <c r="A120" s="48">
        <v>5</v>
      </c>
      <c r="B120" s="49" t="s">
        <v>105</v>
      </c>
      <c r="C120" s="19" t="s">
        <v>27</v>
      </c>
      <c r="D120" s="49" t="s">
        <v>28</v>
      </c>
    </row>
    <row r="121" spans="1:4" ht="12.75" customHeight="1" x14ac:dyDescent="0.25">
      <c r="A121" s="21" t="s">
        <v>3</v>
      </c>
      <c r="B121" s="36" t="s">
        <v>106</v>
      </c>
      <c r="C121" s="25">
        <v>0.03</v>
      </c>
      <c r="D121" s="24">
        <f>(D38+D51+D60+D117)*C121</f>
        <v>57.82341790531229</v>
      </c>
    </row>
    <row r="122" spans="1:4" ht="12.75" customHeight="1" x14ac:dyDescent="0.25">
      <c r="A122" s="21" t="s">
        <v>5</v>
      </c>
      <c r="B122" s="36" t="s">
        <v>107</v>
      </c>
      <c r="C122" s="25">
        <v>1.4999999999999999E-2</v>
      </c>
      <c r="D122" s="24">
        <f>(D38+D51+D60+D117+D121)*C122</f>
        <v>29.779060221235831</v>
      </c>
    </row>
    <row r="123" spans="1:4" ht="12.75" customHeight="1" x14ac:dyDescent="0.25">
      <c r="A123" s="21" t="s">
        <v>8</v>
      </c>
      <c r="B123" s="36" t="s">
        <v>108</v>
      </c>
      <c r="C123" s="25">
        <f t="shared" ref="C123:D123" si="0">SUM(C124:C126)</f>
        <v>0.1225</v>
      </c>
      <c r="D123" s="24">
        <f t="shared" si="0"/>
        <v>281.30324028550126</v>
      </c>
    </row>
    <row r="124" spans="1:4" ht="12.75" customHeight="1" x14ac:dyDescent="0.25">
      <c r="A124" s="21" t="s">
        <v>109</v>
      </c>
      <c r="B124" s="36" t="s">
        <v>110</v>
      </c>
      <c r="C124" s="25">
        <v>9.2499999999999999E-2</v>
      </c>
      <c r="D124" s="24">
        <f>((D38+D51+D60+D117+D121+D122)/(1-C123))*C124</f>
        <v>212.41265082782746</v>
      </c>
    </row>
    <row r="125" spans="1:4" ht="12.75" customHeight="1" x14ac:dyDescent="0.25">
      <c r="A125" s="21" t="s">
        <v>111</v>
      </c>
      <c r="B125" s="36" t="s">
        <v>112</v>
      </c>
      <c r="C125" s="25">
        <v>0</v>
      </c>
      <c r="D125" s="24">
        <f>(D38+D51+D60+D117+D121+D122)*C125</f>
        <v>0</v>
      </c>
    </row>
    <row r="126" spans="1:4" ht="12.75" customHeight="1" x14ac:dyDescent="0.25">
      <c r="A126" s="21" t="s">
        <v>113</v>
      </c>
      <c r="B126" s="36" t="s">
        <v>114</v>
      </c>
      <c r="C126" s="25">
        <v>0.03</v>
      </c>
      <c r="D126" s="24">
        <f>((D38+D51+D60+D117+D121+D122)/(1-C123))*C126</f>
        <v>68.890589457673769</v>
      </c>
    </row>
    <row r="127" spans="1:4" ht="12.75" customHeight="1" x14ac:dyDescent="0.25">
      <c r="A127" s="17"/>
      <c r="B127" s="18" t="s">
        <v>71</v>
      </c>
      <c r="C127" s="50"/>
      <c r="D127" s="51">
        <f>SUM(D121:D123)</f>
        <v>368.9057184120494</v>
      </c>
    </row>
    <row r="128" spans="1:4" ht="12.75" customHeight="1" x14ac:dyDescent="0.25">
      <c r="A128" s="1"/>
      <c r="C128" s="3"/>
    </row>
    <row r="129" spans="1:3" ht="12.75" customHeight="1" x14ac:dyDescent="0.25">
      <c r="A129" s="1"/>
      <c r="B129" s="52" t="s">
        <v>115</v>
      </c>
      <c r="C129" s="3"/>
    </row>
    <row r="130" spans="1:3" ht="12.75" customHeight="1" x14ac:dyDescent="0.25">
      <c r="A130" s="1"/>
      <c r="B130" s="47"/>
      <c r="C130" s="3"/>
    </row>
    <row r="131" spans="1:3" ht="12.75" customHeight="1" x14ac:dyDescent="0.25">
      <c r="A131" s="1"/>
      <c r="B131" s="59" t="s">
        <v>116</v>
      </c>
      <c r="C131" s="3"/>
    </row>
    <row r="132" spans="1:3" ht="12.75" customHeight="1" x14ac:dyDescent="0.25">
      <c r="A132" s="1"/>
      <c r="B132" s="47"/>
      <c r="C132" s="3"/>
    </row>
    <row r="133" spans="1:3" ht="12.75" customHeight="1" x14ac:dyDescent="0.25">
      <c r="A133" s="53"/>
      <c r="B133" s="48" t="s">
        <v>117</v>
      </c>
      <c r="C133" s="19" t="s">
        <v>118</v>
      </c>
    </row>
    <row r="134" spans="1:3" ht="12.75" customHeight="1" x14ac:dyDescent="0.25">
      <c r="A134" s="54" t="s">
        <v>3</v>
      </c>
      <c r="B134" s="55" t="s">
        <v>25</v>
      </c>
      <c r="C134" s="24">
        <f>'Contabilidade 2021'!D38</f>
        <v>863.99333333333334</v>
      </c>
    </row>
    <row r="135" spans="1:3" ht="12.75" customHeight="1" x14ac:dyDescent="0.25">
      <c r="A135" s="54" t="s">
        <v>5</v>
      </c>
      <c r="B135" s="55" t="s">
        <v>39</v>
      </c>
      <c r="C135" s="24">
        <f>'Contabilidade 2021'!D51</f>
        <v>447.8520666666667</v>
      </c>
    </row>
    <row r="136" spans="1:3" ht="12.75" customHeight="1" x14ac:dyDescent="0.25">
      <c r="A136" s="54" t="s">
        <v>8</v>
      </c>
      <c r="B136" s="55" t="s">
        <v>119</v>
      </c>
      <c r="C136" s="24">
        <f>'Contabilidade 2021'!D60</f>
        <v>0</v>
      </c>
    </row>
    <row r="137" spans="1:3" ht="12.75" customHeight="1" x14ac:dyDescent="0.25">
      <c r="A137" s="54" t="s">
        <v>10</v>
      </c>
      <c r="B137" s="55" t="s">
        <v>58</v>
      </c>
      <c r="C137" s="24">
        <f>'Contabilidade 2021'!D117</f>
        <v>615.60186351040954</v>
      </c>
    </row>
    <row r="138" spans="1:3" ht="12.75" customHeight="1" x14ac:dyDescent="0.25">
      <c r="A138" s="65" t="s">
        <v>120</v>
      </c>
      <c r="B138" s="63"/>
      <c r="C138" s="15">
        <f>SUM('Contabilidade 2021'!C134:C137)</f>
        <v>1927.4472635104098</v>
      </c>
    </row>
    <row r="139" spans="1:3" ht="12.75" customHeight="1" x14ac:dyDescent="0.25">
      <c r="A139" s="54" t="s">
        <v>33</v>
      </c>
      <c r="B139" s="55" t="s">
        <v>104</v>
      </c>
      <c r="C139" s="24">
        <f>'Contabilidade 2021'!D127</f>
        <v>368.9057184120494</v>
      </c>
    </row>
    <row r="140" spans="1:3" ht="12.75" customHeight="1" x14ac:dyDescent="0.25">
      <c r="A140" s="65" t="s">
        <v>121</v>
      </c>
      <c r="B140" s="63"/>
      <c r="C140" s="15">
        <f>'Contabilidade 2021'!C138+'Contabilidade 2021'!C139</f>
        <v>2296.3529819224591</v>
      </c>
    </row>
    <row r="141" spans="1:3" ht="12.75" customHeight="1" x14ac:dyDescent="0.25">
      <c r="A141" s="1"/>
      <c r="C141" s="3"/>
    </row>
    <row r="142" spans="1:3" ht="12.75" customHeight="1" x14ac:dyDescent="0.25">
      <c r="A142" s="1"/>
      <c r="B142" s="13" t="s">
        <v>122</v>
      </c>
      <c r="C142" s="3"/>
    </row>
    <row r="143" spans="1:3" ht="12.75" customHeight="1" x14ac:dyDescent="0.25">
      <c r="A143" s="1"/>
      <c r="C143" s="3"/>
    </row>
    <row r="144" spans="1:3" ht="12.75" customHeight="1" x14ac:dyDescent="0.25">
      <c r="A144" s="1"/>
      <c r="B144" s="1" t="s">
        <v>123</v>
      </c>
      <c r="C144" s="3"/>
    </row>
    <row r="145" spans="1:3" ht="12.75" customHeight="1" x14ac:dyDescent="0.25">
      <c r="A145" s="1"/>
      <c r="C145" s="3"/>
    </row>
    <row r="146" spans="1:3" ht="12.75" customHeight="1" x14ac:dyDescent="0.25">
      <c r="A146" s="7" t="s">
        <v>124</v>
      </c>
      <c r="B146" s="5" t="s">
        <v>125</v>
      </c>
      <c r="C146" s="5" t="s">
        <v>126</v>
      </c>
    </row>
    <row r="147" spans="1:3" ht="12.75" customHeight="1" x14ac:dyDescent="0.25">
      <c r="A147" s="56">
        <v>1</v>
      </c>
      <c r="B147" s="57">
        <f>'Contabilidade 2021'!C140</f>
        <v>2296.3529819224591</v>
      </c>
      <c r="C147" s="57">
        <f>B147*C14</f>
        <v>4592.7059638449182</v>
      </c>
    </row>
    <row r="148" spans="1:3" ht="12.75" customHeight="1" x14ac:dyDescent="0.25">
      <c r="A148" s="1"/>
      <c r="C148" s="3"/>
    </row>
    <row r="149" spans="1:3" ht="12.75" customHeight="1" x14ac:dyDescent="0.25">
      <c r="A149" s="1"/>
      <c r="B149" s="13" t="s">
        <v>127</v>
      </c>
      <c r="C149" s="3"/>
    </row>
    <row r="150" spans="1:3" ht="12.75" customHeight="1" x14ac:dyDescent="0.25">
      <c r="A150" s="1"/>
      <c r="C150" s="3"/>
    </row>
    <row r="151" spans="1:3" ht="12.75" customHeight="1" x14ac:dyDescent="0.25">
      <c r="A151" s="1"/>
      <c r="B151" s="1" t="s">
        <v>128</v>
      </c>
      <c r="C151" s="3"/>
    </row>
    <row r="152" spans="1:3" ht="12.75" customHeight="1" x14ac:dyDescent="0.25">
      <c r="A152" s="1"/>
      <c r="C152" s="3"/>
    </row>
    <row r="153" spans="1:3" ht="12.75" customHeight="1" x14ac:dyDescent="0.25">
      <c r="A153" s="7"/>
      <c r="B153" s="5" t="s">
        <v>129</v>
      </c>
      <c r="C153" s="15"/>
    </row>
    <row r="154" spans="1:3" ht="12.75" customHeight="1" x14ac:dyDescent="0.25">
      <c r="A154" s="56" t="s">
        <v>3</v>
      </c>
      <c r="B154" s="22" t="s">
        <v>130</v>
      </c>
      <c r="C154" s="24">
        <f>B147</f>
        <v>2296.3529819224591</v>
      </c>
    </row>
    <row r="155" spans="1:3" ht="12.75" customHeight="1" x14ac:dyDescent="0.25">
      <c r="A155" s="56" t="s">
        <v>5</v>
      </c>
      <c r="B155" s="22" t="s">
        <v>131</v>
      </c>
      <c r="C155" s="24">
        <f>C154*C14</f>
        <v>4592.7059638449182</v>
      </c>
    </row>
    <row r="156" spans="1:3" ht="12.75" customHeight="1" x14ac:dyDescent="0.25">
      <c r="A156" s="7" t="s">
        <v>8</v>
      </c>
      <c r="B156" s="5" t="s">
        <v>132</v>
      </c>
      <c r="C156" s="15">
        <f>C155*C9</f>
        <v>55112.471566139022</v>
      </c>
    </row>
    <row r="157" spans="1:3" ht="12.75" customHeight="1" x14ac:dyDescent="0.25"/>
    <row r="158" spans="1:3" ht="12.75" customHeight="1" x14ac:dyDescent="0.25"/>
    <row r="159" spans="1:3" ht="12.75" customHeight="1" x14ac:dyDescent="0.25"/>
    <row r="160" spans="1:3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6">
    <mergeCell ref="A140:B140"/>
    <mergeCell ref="A1:D1"/>
    <mergeCell ref="C3:D3"/>
    <mergeCell ref="C4:D4"/>
    <mergeCell ref="B12:C12"/>
    <mergeCell ref="A138:B138"/>
  </mergeCells>
  <pageMargins left="0.78749999999999998" right="0.78749999999999998" top="0.78749999999999998" bottom="0.78749999999999998" header="0" footer="0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Contabilidade 2021</vt:lpstr>
      <vt:lpstr>'Contabilidade 2021'!Area_de_impressao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Andréia</cp:lastModifiedBy>
  <dcterms:modified xsi:type="dcterms:W3CDTF">2021-02-12T16:39:10Z</dcterms:modified>
</cp:coreProperties>
</file>