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tabilidade 2021" sheetId="1" state="visible" r:id="rId2"/>
  </sheets>
  <definedNames>
    <definedName function="false" hidden="false" localSheetId="0" name="_xlnm.Print_Area" vbProcedure="false">'Contabilidade 2021'!$A$1:$D$156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CW</author>
  </authors>
  <commentList>
    <comment ref="D32" authorId="0">
      <text>
        <r>
          <rPr>
            <sz val="10"/>
            <color rgb="FF000000"/>
            <rFont val="Arial"/>
            <family val="0"/>
            <charset val="1"/>
          </rPr>
          <t xml:space="preserve">30% dependendo da atividade</t>
        </r>
      </text>
    </comment>
    <comment ref="D33" authorId="0">
      <text>
        <r>
          <rPr>
            <sz val="10"/>
            <color rgb="FF000000"/>
            <rFont val="Arial"/>
            <family val="0"/>
            <charset val="1"/>
          </rPr>
          <t xml:space="preserve">10%, 20% ou 40% dependendo da atividade</t>
        </r>
      </text>
    </comment>
    <comment ref="D34" authorId="0">
      <text>
        <r>
          <rPr>
            <sz val="10"/>
            <color rgb="FF000000"/>
            <rFont val="Arial"/>
            <family val="0"/>
            <charset val="1"/>
          </rPr>
          <t xml:space="preserve">25% sobre a hora normal</t>
        </r>
      </text>
    </comment>
    <comment ref="D48" authorId="0">
      <text>
        <r>
          <rPr>
            <sz val="10"/>
            <color rgb="FF000000"/>
            <rFont val="Arial"/>
            <family val="0"/>
            <charset val="1"/>
          </rPr>
          <t xml:space="preserve">Cláusula 16 da CCT 2020</t>
        </r>
      </text>
    </comment>
    <comment ref="D49" authorId="0">
      <text>
        <r>
          <rPr>
            <sz val="10"/>
            <color rgb="FF000000"/>
            <rFont val="Arial"/>
            <family val="0"/>
            <charset val="1"/>
          </rPr>
          <t xml:space="preserve">Cláusula 46 da CCT 2019</t>
        </r>
      </text>
    </comment>
    <comment ref="D77" authorId="0">
      <text>
        <r>
          <rPr>
            <sz val="10"/>
            <color rgb="FF000000"/>
            <rFont val="Arial"/>
            <family val="0"/>
            <charset val="1"/>
          </rPr>
          <t xml:space="preserve">Cálculo:
(1/12)*100 = 8,33%</t>
        </r>
      </text>
    </comment>
    <comment ref="D83" authorId="0">
      <text>
        <r>
          <rPr>
            <sz val="10"/>
            <color rgb="FF000000"/>
            <rFont val="Arial"/>
            <family val="0"/>
            <charset val="1"/>
          </rPr>
          <t xml:space="preserve">Segundo dados, a média de empregadas que se tornam mães no ano é de 2%. Cálculo: ((((1 + 1/3)/12)*(4/12)*0,02)*100 = 0,075%.</t>
        </r>
      </text>
    </comment>
    <comment ref="D89" authorId="0">
      <text>
        <r>
          <rPr>
            <sz val="10"/>
            <color rgb="FF000000"/>
            <rFont val="Arial"/>
            <family val="0"/>
            <charset val="1"/>
          </rPr>
          <t xml:space="preserve">Segundo dados, a média de pessoas demitidas nessa situação é de 5%. Cálculo:
((1/12)*0,05)*100 = 0,42%.</t>
        </r>
      </text>
    </comment>
    <comment ref="D90" authorId="0">
      <text>
        <r>
          <rPr>
            <sz val="10"/>
            <color rgb="FF000000"/>
            <rFont val="Arial"/>
            <family val="0"/>
            <charset val="1"/>
          </rPr>
          <t xml:space="preserve">Cálculo:
(0,0042*0,8)*100 = 0,0336%</t>
        </r>
      </text>
    </comment>
    <comment ref="D91" authorId="0">
      <text>
        <r>
          <rPr>
            <sz val="10"/>
            <color rgb="FF000000"/>
            <rFont val="Arial"/>
            <family val="0"/>
            <charset val="1"/>
          </rPr>
          <t xml:space="preserve">Conforme anexo VII da IN nº 6 de 2013</t>
        </r>
      </text>
    </comment>
    <comment ref="D92" authorId="0">
      <text>
        <r>
          <rPr>
            <sz val="10"/>
            <color rgb="FF000000"/>
            <rFont val="Arial"/>
            <family val="0"/>
            <charset val="1"/>
          </rPr>
          <t xml:space="preserve">Segundo dados, a média de pessoas demitidas nessa situação é de 2%. Cálculo:
(((7/30)/12)*0,02)*100 = 0,04%.</t>
        </r>
      </text>
    </comment>
    <comment ref="D94" authorId="0">
      <text>
        <r>
          <rPr>
            <sz val="10"/>
            <color rgb="FF000000"/>
            <rFont val="Arial"/>
            <family val="0"/>
            <charset val="1"/>
          </rPr>
          <t xml:space="preserve">Conforme anexo VII da IN nº 6 de 2013</t>
        </r>
      </text>
    </comment>
    <comment ref="D99" authorId="0">
      <text>
        <r>
          <rPr>
            <sz val="10"/>
            <color rgb="FF000000"/>
            <rFont val="Arial"/>
            <family val="0"/>
            <charset val="1"/>
          </rPr>
          <t xml:space="preserve">Conforme anexo VII da IN nº 6 de 2013</t>
        </r>
      </text>
    </comment>
    <comment ref="D100" authorId="0">
      <text>
        <r>
          <rPr>
            <sz val="10"/>
            <color rgb="FF000000"/>
            <rFont val="Arial"/>
            <family val="0"/>
            <charset val="1"/>
          </rPr>
          <t xml:space="preserve">Segundo dados, a média de ausências no trabalho ao ano é de 5 dias. Cálculo:
((5/30)/12)*100 = 1,39%</t>
        </r>
      </text>
    </comment>
    <comment ref="D101" authorId="0">
      <text>
        <r>
          <rPr>
            <sz val="10"/>
            <color rgb="FF000000"/>
            <rFont val="Arial"/>
            <family val="0"/>
            <charset val="1"/>
          </rPr>
          <t xml:space="preserve">Segundo dados, a média de empregados que se tornam pais no ano é de 1,5%. Cálculo: (((5/30)/12)*0,015)*100 = 0,02%.</t>
        </r>
      </text>
    </comment>
    <comment ref="D102" authorId="0">
      <text>
        <r>
          <rPr>
            <sz val="10"/>
            <color rgb="FF000000"/>
            <rFont val="Arial"/>
            <family val="0"/>
            <charset val="1"/>
          </rPr>
          <t xml:space="preserve"> Segundo dados, a média de ausências no trabalho ao ano é de 2,96 dias. Cálculo:
((2,96/30)/12)*100 = 0,82%</t>
        </r>
      </text>
    </comment>
    <comment ref="D103" authorId="0">
      <text>
        <r>
          <rPr>
            <sz val="10"/>
            <color rgb="FF000000"/>
            <rFont val="Arial"/>
            <family val="0"/>
            <charset val="1"/>
          </rPr>
          <t xml:space="preserve">Segundo dados, a média de empregados que se acidentam no ano é de 0,78%. Cálculo: (((15/30)/12)*0,0078)*100 = 0,03%.</t>
        </r>
      </text>
    </comment>
  </commentList>
</comments>
</file>

<file path=xl/sharedStrings.xml><?xml version="1.0" encoding="utf-8"?>
<sst xmlns="http://schemas.openxmlformats.org/spreadsheetml/2006/main" count="232" uniqueCount="141">
  <si>
    <t xml:space="preserve">Planilha de Custo e Formação de Preço Oficial</t>
  </si>
  <si>
    <t xml:space="preserve">Número do processo</t>
  </si>
  <si>
    <t xml:space="preserve">23348.004346/2015-46</t>
  </si>
  <si>
    <t xml:space="preserve">Licitação nº</t>
  </si>
  <si>
    <t xml:space="preserve">66/2021</t>
  </si>
  <si>
    <t xml:space="preserve">A</t>
  </si>
  <si>
    <t xml:space="preserve">Data de apreciação da proposta (dia/mês/ano)</t>
  </si>
  <si>
    <t xml:space="preserve">B</t>
  </si>
  <si>
    <t xml:space="preserve">Município/DF</t>
  </si>
  <si>
    <t xml:space="preserve">Blumenau/SC</t>
  </si>
  <si>
    <t xml:space="preserve">C</t>
  </si>
  <si>
    <t xml:space="preserve">CCT</t>
  </si>
  <si>
    <t xml:space="preserve">SC000108/2020</t>
  </si>
  <si>
    <t xml:space="preserve">D</t>
  </si>
  <si>
    <t xml:space="preserve">Nº de meses de execução contratual</t>
  </si>
  <si>
    <t xml:space="preserve">Identificação do serviço</t>
  </si>
  <si>
    <t xml:space="preserve">Telefonista</t>
  </si>
  <si>
    <t xml:space="preserve">Posto de serviço:</t>
  </si>
  <si>
    <t xml:space="preserve">Nº de empregados:</t>
  </si>
  <si>
    <t xml:space="preserve">Nº de dias trabalhados:</t>
  </si>
  <si>
    <t xml:space="preserve">Carga horária semanal:</t>
  </si>
  <si>
    <t xml:space="preserve">Valor vale transporte</t>
  </si>
  <si>
    <t xml:space="preserve">Valor auxílio alimentação:</t>
  </si>
  <si>
    <t xml:space="preserve">ANEXO III – A</t>
  </si>
  <si>
    <t xml:space="preserve">Mão-de-obra vinculada à execução contratual</t>
  </si>
  <si>
    <t xml:space="preserve">Tipo de serviço</t>
  </si>
  <si>
    <t xml:space="preserve">Salário normativo da categoria profissional</t>
  </si>
  <si>
    <t xml:space="preserve">Categoria profissional</t>
  </si>
  <si>
    <t xml:space="preserve">Data base da categoria</t>
  </si>
  <si>
    <t xml:space="preserve">Módulo 1 - Composição da remuneração</t>
  </si>
  <si>
    <t xml:space="preserve">Composição da remuneração</t>
  </si>
  <si>
    <t xml:space="preserve">%</t>
  </si>
  <si>
    <t xml:space="preserve">Valor (R$)</t>
  </si>
  <si>
    <t xml:space="preserve">Salário Base</t>
  </si>
  <si>
    <t xml:space="preserve">Adicional de periculosidade</t>
  </si>
  <si>
    <t xml:space="preserve">Adicional de insalubridade</t>
  </si>
  <si>
    <t xml:space="preserve">Adicional noturno</t>
  </si>
  <si>
    <t xml:space="preserve">E</t>
  </si>
  <si>
    <t xml:space="preserve">Hora noturna adicional</t>
  </si>
  <si>
    <t xml:space="preserve">F</t>
  </si>
  <si>
    <t xml:space="preserve">Adicional de hora extra</t>
  </si>
  <si>
    <t xml:space="preserve">G</t>
  </si>
  <si>
    <t xml:space="preserve">Outros (especificar)</t>
  </si>
  <si>
    <t xml:space="preserve">Total da Remuneração</t>
  </si>
  <si>
    <t xml:space="preserve">Módulo 2 - Benefícios mensais e diários</t>
  </si>
  <si>
    <t xml:space="preserve">Benefícios mensais e diários</t>
  </si>
  <si>
    <t xml:space="preserve">Transporte</t>
  </si>
  <si>
    <t xml:space="preserve">Auxílio alimentação (vales, cesta básica, entre outros)</t>
  </si>
  <si>
    <t xml:space="preserve">Assistência médica e familiar</t>
  </si>
  <si>
    <t xml:space="preserve">Auxílio creche</t>
  </si>
  <si>
    <t xml:space="preserve">Seguro de vida, invalidez e funeral</t>
  </si>
  <si>
    <t xml:space="preserve">F.1</t>
  </si>
  <si>
    <t xml:space="preserve">Assistência ao trabalhador</t>
  </si>
  <si>
    <t xml:space="preserve">F.2</t>
  </si>
  <si>
    <t xml:space="preserve">Contribuição assistencial patronal</t>
  </si>
  <si>
    <t xml:space="preserve">F.3</t>
  </si>
  <si>
    <t xml:space="preserve">Prêmio assiduidade</t>
  </si>
  <si>
    <t xml:space="preserve">Total de Benefícios mensais e diários</t>
  </si>
  <si>
    <t xml:space="preserve">Módulo 3 - Insumos diversos</t>
  </si>
  <si>
    <t xml:space="preserve">Insumos diversos</t>
  </si>
  <si>
    <t xml:space="preserve">Uniformes</t>
  </si>
  <si>
    <t xml:space="preserve">EPI</t>
  </si>
  <si>
    <t xml:space="preserve">Materiais</t>
  </si>
  <si>
    <t xml:space="preserve">Equipamentos</t>
  </si>
  <si>
    <t xml:space="preserve">Outros (Exame demissional e administrativo)</t>
  </si>
  <si>
    <t xml:space="preserve">Total de Insumos diversos</t>
  </si>
  <si>
    <t xml:space="preserve">Módulo 4 - Encargos sociais e trabalhistas</t>
  </si>
  <si>
    <t xml:space="preserve">Submódulo 4.1 – Encargos previdenciários, FGTS e outras contribuições</t>
  </si>
  <si>
    <t xml:space="preserve">4.1</t>
  </si>
  <si>
    <t xml:space="preserve">Encargos previdenciários, FGTS e outras contribuições</t>
  </si>
  <si>
    <t xml:space="preserve">INSS</t>
  </si>
  <si>
    <t xml:space="preserve">SESI ou SESC</t>
  </si>
  <si>
    <t xml:space="preserve">SENAI ou SENAC</t>
  </si>
  <si>
    <t xml:space="preserve">INCRA</t>
  </si>
  <si>
    <t xml:space="preserve">Salário educação</t>
  </si>
  <si>
    <t xml:space="preserve">FGTS</t>
  </si>
  <si>
    <t xml:space="preserve">Seguro acidente do trabalho</t>
  </si>
  <si>
    <t xml:space="preserve">H</t>
  </si>
  <si>
    <t xml:space="preserve">SEBRAE</t>
  </si>
  <si>
    <t xml:space="preserve">TOTAL</t>
  </si>
  <si>
    <t xml:space="preserve">Submódulo 4.2 – 13º (décimo terceiro) salário</t>
  </si>
  <si>
    <t xml:space="preserve">4.2</t>
  </si>
  <si>
    <t xml:space="preserve">13º (décimo terceiro) salário</t>
  </si>
  <si>
    <t xml:space="preserve">13º (décimo terceiro) salário e terço constitucional de férias</t>
  </si>
  <si>
    <t xml:space="preserve">Incidência do Submódulo 4.1 sobre 13º (décimo terceiro) salário</t>
  </si>
  <si>
    <t xml:space="preserve">Submódulo 4.3 – Afastamento maternidade</t>
  </si>
  <si>
    <t xml:space="preserve">4.3</t>
  </si>
  <si>
    <t xml:space="preserve">Afastamento maternidade</t>
  </si>
  <si>
    <t xml:space="preserve">Incidência do submódulo 4.1 sobre afastamento maternidade</t>
  </si>
  <si>
    <t xml:space="preserve">Submódulo 4.4 – Provisão para rescisão</t>
  </si>
  <si>
    <t xml:space="preserve">4.4</t>
  </si>
  <si>
    <t xml:space="preserve">Provisão para Rescisão</t>
  </si>
  <si>
    <t xml:space="preserve">Aviso prévio indenizado</t>
  </si>
  <si>
    <t xml:space="preserve">Incidência do FGTS sobre o aviso prévio indenizado</t>
  </si>
  <si>
    <t xml:space="preserve">Multa sobre FGTS e contribuições sociais sobre o aviso prévio indenizado</t>
  </si>
  <si>
    <t xml:space="preserve">Aviso prévio trabalhado</t>
  </si>
  <si>
    <t xml:space="preserve">Incidência do submódulo 4.1 sobre aviso prévio trabalhado</t>
  </si>
  <si>
    <t xml:space="preserve">Multa sobre FGTS e contribuições sociais sobre o aviso prévio trabalhado</t>
  </si>
  <si>
    <t xml:space="preserve">Submódulo 4.5 – Custo de reposição do profissional ausente</t>
  </si>
  <si>
    <t xml:space="preserve">4.5</t>
  </si>
  <si>
    <t xml:space="preserve">Composição do custo de reposição do profissional ausente</t>
  </si>
  <si>
    <t xml:space="preserve">Férias</t>
  </si>
  <si>
    <t xml:space="preserve">Ausência por doença</t>
  </si>
  <si>
    <t xml:space="preserve">Licença paternidade</t>
  </si>
  <si>
    <t xml:space="preserve">Ausências legais</t>
  </si>
  <si>
    <t xml:space="preserve">Ausência por acidente de trabalho</t>
  </si>
  <si>
    <t xml:space="preserve">Subtotal</t>
  </si>
  <si>
    <t xml:space="preserve">Incidência do submódulo 4.1 sobre o custo de reposição do profissional ausente</t>
  </si>
  <si>
    <t xml:space="preserve">Quadro-resumo do Módulo 4 – Encargos sociais e trabalhistas</t>
  </si>
  <si>
    <t xml:space="preserve">Custo de rescisão</t>
  </si>
  <si>
    <t xml:space="preserve">Custo de reposição do profissional ausente</t>
  </si>
  <si>
    <t xml:space="preserve">4.6</t>
  </si>
  <si>
    <t xml:space="preserve">Módulo 5 - Custos indiretos, tributos e lucro</t>
  </si>
  <si>
    <t xml:space="preserve">Custos Indiretos, tributos e lucro</t>
  </si>
  <si>
    <t xml:space="preserve">Custos indiretos</t>
  </si>
  <si>
    <t xml:space="preserve">Lucro</t>
  </si>
  <si>
    <t xml:space="preserve">Tributos</t>
  </si>
  <si>
    <t xml:space="preserve">C1</t>
  </si>
  <si>
    <t xml:space="preserve">Tributos federais (especificar)</t>
  </si>
  <si>
    <t xml:space="preserve">C2</t>
  </si>
  <si>
    <t xml:space="preserve">Tributos estaduais (especificar)</t>
  </si>
  <si>
    <t xml:space="preserve">C3</t>
  </si>
  <si>
    <t xml:space="preserve">Tributos municipais (especificar)</t>
  </si>
  <si>
    <t xml:space="preserve">ANEXO III - B</t>
  </si>
  <si>
    <t xml:space="preserve">Quadro-resumo do custo por empregado</t>
  </si>
  <si>
    <t xml:space="preserve">Mão-de-obra vinculada à execução contratual (valor por empregado)</t>
  </si>
  <si>
    <t xml:space="preserve">(R$)</t>
  </si>
  <si>
    <t xml:space="preserve">Módulo 3 - Insumos diversos (uniformes, materiais, equipamentos e outros)</t>
  </si>
  <si>
    <t xml:space="preserve">Subtotal (A + B +C+ D)</t>
  </si>
  <si>
    <t xml:space="preserve">Valor total por empregado</t>
  </si>
  <si>
    <t xml:space="preserve">ANEXO III - C</t>
  </si>
  <si>
    <t xml:space="preserve">Quadro resumo Valor Mensal dos Serviços</t>
  </si>
  <si>
    <t xml:space="preserve">Tipo</t>
  </si>
  <si>
    <t xml:space="preserve">Valor por empregado</t>
  </si>
  <si>
    <t xml:space="preserve">Valor por posto</t>
  </si>
  <si>
    <t xml:space="preserve">ANEXO III - D</t>
  </si>
  <si>
    <t xml:space="preserve">Quadro Demonstrativo – Valor GLOBAL</t>
  </si>
  <si>
    <t xml:space="preserve">Valor Global da Proposta</t>
  </si>
  <si>
    <t xml:space="preserve">Valor proposto por unidade de medida</t>
  </si>
  <si>
    <t xml:space="preserve">Valor mensal do serviço</t>
  </si>
  <si>
    <t xml:space="preserve">Valor global da propostas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</si>
</sst>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R$ &quot;#,##0.00\ ;&quot;(R$ &quot;#,##0.00\)"/>
    <numFmt numFmtId="166" formatCode="MM/DD/YYYY"/>
    <numFmt numFmtId="167" formatCode="0.00%"/>
    <numFmt numFmtId="168" formatCode="0"/>
    <numFmt numFmtId="169" formatCode="[$R$-416]\ #,##0.00;[RED]\-[$R$-416]\ #,##0.00"/>
  </numFmts>
  <fonts count="1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0"/>
      <color rgb="FF000000"/>
      <name val="Calibri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b val="true"/>
      <sz val="9"/>
      <color rgb="FF000000"/>
      <name val="Arial"/>
      <family val="0"/>
      <charset val="1"/>
    </font>
    <font>
      <sz val="12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8.11"/>
    <col collapsed="false" customWidth="true" hidden="false" outlineLevel="0" max="2" min="2" style="0" width="53"/>
    <col collapsed="false" customWidth="true" hidden="false" outlineLevel="0" max="3" min="3" style="0" width="15.88"/>
    <col collapsed="false" customWidth="true" hidden="false" outlineLevel="0" max="4" min="4" style="0" width="13.33"/>
    <col collapsed="false" customWidth="true" hidden="false" outlineLevel="0" max="6" min="5" style="0" width="11.56"/>
    <col collapsed="false" customWidth="true" hidden="false" outlineLevel="0" max="26" min="7" style="0" width="8.67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2.75" hidden="false" customHeight="true" outlineLevel="0" collapsed="false">
      <c r="A2" s="2"/>
      <c r="B2" s="3"/>
      <c r="C2" s="4"/>
      <c r="D2" s="3"/>
      <c r="E2" s="3"/>
    </row>
    <row r="3" customFormat="false" ht="12.75" hidden="false" customHeight="true" outlineLevel="0" collapsed="false">
      <c r="A3" s="2"/>
      <c r="B3" s="5" t="s">
        <v>1</v>
      </c>
      <c r="C3" s="6" t="s">
        <v>2</v>
      </c>
      <c r="D3" s="6"/>
      <c r="E3" s="3"/>
    </row>
    <row r="4" customFormat="false" ht="12.75" hidden="false" customHeight="true" outlineLevel="0" collapsed="false">
      <c r="A4" s="2"/>
      <c r="B4" s="7" t="s">
        <v>3</v>
      </c>
      <c r="C4" s="6" t="s">
        <v>4</v>
      </c>
      <c r="D4" s="6"/>
    </row>
    <row r="5" customFormat="false" ht="12.75" hidden="false" customHeight="true" outlineLevel="0" collapsed="false">
      <c r="A5" s="2"/>
      <c r="C5" s="4"/>
    </row>
    <row r="6" customFormat="false" ht="12.75" hidden="false" customHeight="true" outlineLevel="0" collapsed="false">
      <c r="A6" s="8" t="s">
        <v>5</v>
      </c>
      <c r="B6" s="7" t="s">
        <v>6</v>
      </c>
      <c r="C6" s="9"/>
    </row>
    <row r="7" customFormat="false" ht="12.75" hidden="false" customHeight="true" outlineLevel="0" collapsed="false">
      <c r="A7" s="8" t="s">
        <v>7</v>
      </c>
      <c r="B7" s="7" t="s">
        <v>8</v>
      </c>
      <c r="C7" s="10" t="s">
        <v>9</v>
      </c>
      <c r="E7" s="11"/>
    </row>
    <row r="8" customFormat="false" ht="12.75" hidden="false" customHeight="true" outlineLevel="0" collapsed="false">
      <c r="A8" s="8" t="s">
        <v>10</v>
      </c>
      <c r="B8" s="7" t="s">
        <v>11</v>
      </c>
      <c r="C8" s="12" t="s">
        <v>12</v>
      </c>
    </row>
    <row r="9" customFormat="false" ht="12.75" hidden="false" customHeight="true" outlineLevel="0" collapsed="false">
      <c r="A9" s="8" t="s">
        <v>13</v>
      </c>
      <c r="B9" s="7" t="s">
        <v>14</v>
      </c>
      <c r="C9" s="12" t="n">
        <v>12</v>
      </c>
    </row>
    <row r="10" customFormat="false" ht="12.75" hidden="false" customHeight="true" outlineLevel="0" collapsed="false">
      <c r="A10" s="2"/>
      <c r="C10" s="4"/>
    </row>
    <row r="11" customFormat="false" ht="12.75" hidden="false" customHeight="true" outlineLevel="0" collapsed="false">
      <c r="A11" s="2"/>
      <c r="B11" s="13" t="s">
        <v>15</v>
      </c>
      <c r="C11" s="4"/>
    </row>
    <row r="12" customFormat="false" ht="12.75" hidden="false" customHeight="true" outlineLevel="0" collapsed="false">
      <c r="A12" s="2"/>
      <c r="B12" s="14" t="s">
        <v>16</v>
      </c>
      <c r="C12" s="14"/>
    </row>
    <row r="13" customFormat="false" ht="12.75" hidden="false" customHeight="true" outlineLevel="0" collapsed="false">
      <c r="A13" s="2"/>
      <c r="B13" s="15" t="s">
        <v>17</v>
      </c>
      <c r="C13" s="8" t="n">
        <v>1</v>
      </c>
    </row>
    <row r="14" customFormat="false" ht="12.75" hidden="false" customHeight="true" outlineLevel="0" collapsed="false">
      <c r="A14" s="2"/>
      <c r="B14" s="15" t="s">
        <v>18</v>
      </c>
      <c r="C14" s="8" t="n">
        <v>2</v>
      </c>
    </row>
    <row r="15" customFormat="false" ht="12.75" hidden="false" customHeight="true" outlineLevel="0" collapsed="false">
      <c r="A15" s="2"/>
      <c r="B15" s="15" t="s">
        <v>19</v>
      </c>
      <c r="C15" s="12" t="n">
        <v>22</v>
      </c>
      <c r="D15" s="3"/>
    </row>
    <row r="16" customFormat="false" ht="12.75" hidden="false" customHeight="true" outlineLevel="0" collapsed="false">
      <c r="A16" s="2"/>
      <c r="B16" s="15" t="s">
        <v>20</v>
      </c>
      <c r="C16" s="8" t="n">
        <v>30</v>
      </c>
    </row>
    <row r="17" customFormat="false" ht="12.75" hidden="false" customHeight="true" outlineLevel="0" collapsed="false">
      <c r="A17" s="2"/>
      <c r="B17" s="15" t="s">
        <v>21</v>
      </c>
      <c r="C17" s="16" t="n">
        <v>4.3</v>
      </c>
    </row>
    <row r="18" customFormat="false" ht="12.75" hidden="false" customHeight="true" outlineLevel="0" collapsed="false">
      <c r="A18" s="2"/>
      <c r="B18" s="15" t="s">
        <v>22</v>
      </c>
      <c r="C18" s="16" t="n">
        <v>11.4</v>
      </c>
    </row>
    <row r="19" customFormat="false" ht="12.75" hidden="false" customHeight="true" outlineLevel="0" collapsed="false">
      <c r="A19" s="2"/>
      <c r="C19" s="4"/>
    </row>
    <row r="20" customFormat="false" ht="12.75" hidden="false" customHeight="true" outlineLevel="0" collapsed="false">
      <c r="A20" s="2"/>
      <c r="B20" s="17" t="s">
        <v>23</v>
      </c>
      <c r="C20" s="4"/>
    </row>
    <row r="21" customFormat="false" ht="12.75" hidden="false" customHeight="true" outlineLevel="0" collapsed="false">
      <c r="A21" s="2"/>
      <c r="C21" s="4"/>
    </row>
    <row r="22" customFormat="false" ht="12.75" hidden="false" customHeight="true" outlineLevel="0" collapsed="false">
      <c r="B22" s="18" t="s">
        <v>24</v>
      </c>
      <c r="C22" s="18"/>
    </row>
    <row r="23" customFormat="false" ht="12.75" hidden="false" customHeight="true" outlineLevel="0" collapsed="false">
      <c r="A23" s="2"/>
      <c r="C23" s="4"/>
    </row>
    <row r="24" customFormat="false" ht="12.75" hidden="false" customHeight="true" outlineLevel="0" collapsed="false">
      <c r="A24" s="8" t="n">
        <v>1</v>
      </c>
      <c r="B24" s="7" t="s">
        <v>25</v>
      </c>
      <c r="C24" s="19"/>
    </row>
    <row r="25" customFormat="false" ht="12.75" hidden="false" customHeight="true" outlineLevel="0" collapsed="false">
      <c r="A25" s="8" t="n">
        <v>2</v>
      </c>
      <c r="B25" s="7" t="s">
        <v>26</v>
      </c>
      <c r="C25" s="10" t="n">
        <v>1295.99</v>
      </c>
    </row>
    <row r="26" customFormat="false" ht="12.75" hidden="false" customHeight="true" outlineLevel="0" collapsed="false">
      <c r="A26" s="8" t="n">
        <v>3</v>
      </c>
      <c r="B26" s="7" t="s">
        <v>27</v>
      </c>
      <c r="C26" s="10"/>
    </row>
    <row r="27" customFormat="false" ht="12.75" hidden="false" customHeight="true" outlineLevel="0" collapsed="false">
      <c r="A27" s="8" t="n">
        <v>4</v>
      </c>
      <c r="B27" s="7" t="s">
        <v>28</v>
      </c>
      <c r="C27" s="9" t="n">
        <v>43831</v>
      </c>
    </row>
    <row r="28" customFormat="false" ht="12.75" hidden="false" customHeight="true" outlineLevel="0" collapsed="false">
      <c r="A28" s="2"/>
      <c r="C28" s="4"/>
    </row>
    <row r="29" customFormat="false" ht="12.75" hidden="false" customHeight="true" outlineLevel="0" collapsed="false">
      <c r="A29" s="2"/>
      <c r="B29" s="13" t="s">
        <v>29</v>
      </c>
      <c r="C29" s="4"/>
    </row>
    <row r="30" customFormat="false" ht="12.75" hidden="false" customHeight="true" outlineLevel="0" collapsed="false">
      <c r="A30" s="20" t="n">
        <v>1</v>
      </c>
      <c r="B30" s="21" t="s">
        <v>30</v>
      </c>
      <c r="C30" s="22" t="s">
        <v>31</v>
      </c>
      <c r="D30" s="23" t="s">
        <v>32</v>
      </c>
    </row>
    <row r="31" customFormat="false" ht="12.75" hidden="false" customHeight="true" outlineLevel="0" collapsed="false">
      <c r="A31" s="24" t="s">
        <v>5</v>
      </c>
      <c r="B31" s="25" t="s">
        <v>33</v>
      </c>
      <c r="C31" s="26"/>
      <c r="D31" s="27" t="n">
        <f aca="false">(C25/180)*120</f>
        <v>863.993333333333</v>
      </c>
    </row>
    <row r="32" customFormat="false" ht="12.75" hidden="false" customHeight="true" outlineLevel="0" collapsed="false">
      <c r="A32" s="24" t="s">
        <v>7</v>
      </c>
      <c r="B32" s="25" t="s">
        <v>34</v>
      </c>
      <c r="C32" s="28" t="n">
        <v>0</v>
      </c>
      <c r="D32" s="27" t="n">
        <f aca="false">'Contabilidade 2021'!D31*'Contabilidade 2021'!C32</f>
        <v>0</v>
      </c>
    </row>
    <row r="33" customFormat="false" ht="12.75" hidden="false" customHeight="true" outlineLevel="0" collapsed="false">
      <c r="A33" s="24" t="s">
        <v>10</v>
      </c>
      <c r="B33" s="25" t="s">
        <v>35</v>
      </c>
      <c r="C33" s="28" t="n">
        <v>0</v>
      </c>
      <c r="D33" s="27" t="n">
        <f aca="false">'Contabilidade 2021'!D31*'Contabilidade 2021'!C33</f>
        <v>0</v>
      </c>
    </row>
    <row r="34" customFormat="false" ht="12.75" hidden="false" customHeight="true" outlineLevel="0" collapsed="false">
      <c r="A34" s="24" t="s">
        <v>13</v>
      </c>
      <c r="B34" s="25" t="s">
        <v>36</v>
      </c>
      <c r="C34" s="28"/>
      <c r="D34" s="27" t="n">
        <v>0</v>
      </c>
    </row>
    <row r="35" customFormat="false" ht="12.75" hidden="false" customHeight="true" outlineLevel="0" collapsed="false">
      <c r="A35" s="24" t="s">
        <v>37</v>
      </c>
      <c r="B35" s="25" t="s">
        <v>38</v>
      </c>
      <c r="C35" s="26"/>
      <c r="D35" s="27" t="n">
        <v>0</v>
      </c>
    </row>
    <row r="36" customFormat="false" ht="12.75" hidden="false" customHeight="true" outlineLevel="0" collapsed="false">
      <c r="A36" s="24" t="s">
        <v>39</v>
      </c>
      <c r="B36" s="25" t="s">
        <v>40</v>
      </c>
      <c r="C36" s="26"/>
      <c r="D36" s="27" t="n">
        <v>0</v>
      </c>
    </row>
    <row r="37" customFormat="false" ht="12.75" hidden="false" customHeight="true" outlineLevel="0" collapsed="false">
      <c r="A37" s="24" t="s">
        <v>41</v>
      </c>
      <c r="B37" s="25" t="s">
        <v>42</v>
      </c>
      <c r="C37" s="28"/>
      <c r="D37" s="27" t="n">
        <f aca="false">C37*D31</f>
        <v>0</v>
      </c>
    </row>
    <row r="38" customFormat="false" ht="12.75" hidden="false" customHeight="true" outlineLevel="0" collapsed="false">
      <c r="A38" s="20"/>
      <c r="B38" s="21" t="s">
        <v>43</v>
      </c>
      <c r="C38" s="21"/>
      <c r="D38" s="23" t="n">
        <f aca="false">SUM('Contabilidade 2021'!D31:D37)</f>
        <v>863.993333333333</v>
      </c>
    </row>
    <row r="39" customFormat="false" ht="12.75" hidden="false" customHeight="true" outlineLevel="0" collapsed="false">
      <c r="A39" s="2"/>
      <c r="C39" s="4"/>
    </row>
    <row r="40" customFormat="false" ht="12.75" hidden="false" customHeight="true" outlineLevel="0" collapsed="false">
      <c r="A40" s="2"/>
      <c r="B40" s="13" t="s">
        <v>44</v>
      </c>
      <c r="C40" s="4"/>
    </row>
    <row r="41" customFormat="false" ht="12.75" hidden="false" customHeight="true" outlineLevel="0" collapsed="false">
      <c r="A41" s="20" t="n">
        <v>2</v>
      </c>
      <c r="B41" s="21" t="s">
        <v>45</v>
      </c>
      <c r="C41" s="22" t="s">
        <v>31</v>
      </c>
      <c r="D41" s="23" t="s">
        <v>32</v>
      </c>
    </row>
    <row r="42" customFormat="false" ht="12.75" hidden="false" customHeight="true" outlineLevel="0" collapsed="false">
      <c r="A42" s="24" t="s">
        <v>5</v>
      </c>
      <c r="B42" s="25" t="s">
        <v>46</v>
      </c>
      <c r="C42" s="28"/>
      <c r="D42" s="29" t="n">
        <f aca="false">IF(C17=0,0,((C15*2)*C17-(D31*0.06)))</f>
        <v>137.3604</v>
      </c>
    </row>
    <row r="43" customFormat="false" ht="12.75" hidden="false" customHeight="true" outlineLevel="0" collapsed="false">
      <c r="A43" s="24" t="s">
        <v>7</v>
      </c>
      <c r="B43" s="25" t="s">
        <v>47</v>
      </c>
      <c r="C43" s="26"/>
      <c r="D43" s="29" t="n">
        <f aca="false">('Contabilidade 2021'!C15*'Contabilidade 2021'!C18)-('Contabilidade 2021'!C15*'Contabilidade 2021'!C18*0.01)</f>
        <v>248.292</v>
      </c>
      <c r="E43" s="30"/>
    </row>
    <row r="44" customFormat="false" ht="12.75" hidden="false" customHeight="true" outlineLevel="0" collapsed="false">
      <c r="A44" s="24" t="s">
        <v>10</v>
      </c>
      <c r="B44" s="25" t="s">
        <v>48</v>
      </c>
      <c r="C44" s="28" t="n">
        <v>0</v>
      </c>
      <c r="D44" s="27" t="n">
        <v>0</v>
      </c>
      <c r="E44" s="31"/>
    </row>
    <row r="45" customFormat="false" ht="12.75" hidden="false" customHeight="true" outlineLevel="0" collapsed="false">
      <c r="A45" s="24" t="s">
        <v>13</v>
      </c>
      <c r="B45" s="25" t="s">
        <v>49</v>
      </c>
      <c r="C45" s="28" t="n">
        <v>0</v>
      </c>
      <c r="D45" s="27" t="n">
        <v>0</v>
      </c>
      <c r="E45" s="31"/>
    </row>
    <row r="46" customFormat="false" ht="12.75" hidden="false" customHeight="true" outlineLevel="0" collapsed="false">
      <c r="A46" s="24" t="s">
        <v>37</v>
      </c>
      <c r="B46" s="25" t="s">
        <v>50</v>
      </c>
      <c r="C46" s="28" t="n">
        <v>0</v>
      </c>
      <c r="D46" s="27" t="n">
        <v>8</v>
      </c>
      <c r="E46" s="32"/>
    </row>
    <row r="47" customFormat="false" ht="12.75" hidden="false" customHeight="true" outlineLevel="0" collapsed="false">
      <c r="A47" s="24" t="s">
        <v>39</v>
      </c>
      <c r="B47" s="25" t="s">
        <v>42</v>
      </c>
      <c r="C47" s="28" t="n">
        <f aca="false">SUM(C48:C49)</f>
        <v>0</v>
      </c>
      <c r="D47" s="27" t="n">
        <f aca="false">SUM(D48:D50)</f>
        <v>54.1996666666667</v>
      </c>
      <c r="E47" s="32"/>
    </row>
    <row r="48" customFormat="false" ht="12.75" hidden="false" customHeight="true" outlineLevel="0" collapsed="false">
      <c r="A48" s="24" t="s">
        <v>51</v>
      </c>
      <c r="B48" s="25" t="s">
        <v>52</v>
      </c>
      <c r="C48" s="28" t="n">
        <v>0</v>
      </c>
      <c r="D48" s="27" t="n">
        <v>11</v>
      </c>
      <c r="E48" s="32"/>
    </row>
    <row r="49" customFormat="false" ht="12.75" hidden="false" customHeight="true" outlineLevel="0" collapsed="false">
      <c r="A49" s="24" t="s">
        <v>53</v>
      </c>
      <c r="B49" s="25" t="s">
        <v>54</v>
      </c>
      <c r="C49" s="28" t="n">
        <v>0</v>
      </c>
      <c r="D49" s="27" t="n">
        <f aca="false">(D31)*C49</f>
        <v>0</v>
      </c>
      <c r="E49" s="32"/>
    </row>
    <row r="50" customFormat="false" ht="12.75" hidden="false" customHeight="true" outlineLevel="0" collapsed="false">
      <c r="A50" s="24" t="s">
        <v>55</v>
      </c>
      <c r="B50" s="25" t="s">
        <v>56</v>
      </c>
      <c r="C50" s="28" t="n">
        <v>0.05</v>
      </c>
      <c r="D50" s="27" t="n">
        <f aca="false">D38*C50</f>
        <v>43.1996666666667</v>
      </c>
      <c r="E50" s="32"/>
    </row>
    <row r="51" customFormat="false" ht="12.75" hidden="false" customHeight="true" outlineLevel="0" collapsed="false">
      <c r="A51" s="33"/>
      <c r="B51" s="21" t="s">
        <v>57</v>
      </c>
      <c r="C51" s="21"/>
      <c r="D51" s="23" t="n">
        <f aca="false">SUM('Contabilidade 2021'!D42:D47)</f>
        <v>447.852066666667</v>
      </c>
      <c r="E51" s="32"/>
    </row>
    <row r="52" customFormat="false" ht="12.75" hidden="false" customHeight="true" outlineLevel="0" collapsed="false">
      <c r="A52" s="2"/>
      <c r="C52" s="4"/>
      <c r="E52" s="32"/>
    </row>
    <row r="53" customFormat="false" ht="12.75" hidden="false" customHeight="true" outlineLevel="0" collapsed="false">
      <c r="A53" s="2"/>
      <c r="B53" s="13" t="s">
        <v>58</v>
      </c>
      <c r="C53" s="4"/>
    </row>
    <row r="54" customFormat="false" ht="12.75" hidden="false" customHeight="true" outlineLevel="0" collapsed="false">
      <c r="A54" s="20" t="n">
        <v>3</v>
      </c>
      <c r="B54" s="21" t="s">
        <v>59</v>
      </c>
      <c r="C54" s="22" t="s">
        <v>31</v>
      </c>
      <c r="D54" s="23" t="s">
        <v>32</v>
      </c>
      <c r="E54" s="3"/>
    </row>
    <row r="55" customFormat="false" ht="12.75" hidden="false" customHeight="true" outlineLevel="0" collapsed="false">
      <c r="A55" s="24" t="s">
        <v>5</v>
      </c>
      <c r="B55" s="25" t="s">
        <v>60</v>
      </c>
      <c r="C55" s="28" t="n">
        <v>0</v>
      </c>
      <c r="D55" s="27" t="n">
        <v>0</v>
      </c>
      <c r="E55" s="4"/>
    </row>
    <row r="56" customFormat="false" ht="12.75" hidden="false" customHeight="true" outlineLevel="0" collapsed="false">
      <c r="A56" s="24" t="s">
        <v>7</v>
      </c>
      <c r="B56" s="25" t="s">
        <v>61</v>
      </c>
      <c r="C56" s="28" t="n">
        <v>0</v>
      </c>
      <c r="D56" s="27" t="n">
        <v>0</v>
      </c>
      <c r="E56" s="4"/>
    </row>
    <row r="57" customFormat="false" ht="12.75" hidden="false" customHeight="true" outlineLevel="0" collapsed="false">
      <c r="A57" s="24" t="s">
        <v>10</v>
      </c>
      <c r="B57" s="25" t="s">
        <v>62</v>
      </c>
      <c r="C57" s="28" t="n">
        <v>0</v>
      </c>
      <c r="D57" s="27" t="n">
        <v>0</v>
      </c>
      <c r="E57" s="4"/>
    </row>
    <row r="58" customFormat="false" ht="12.75" hidden="false" customHeight="true" outlineLevel="0" collapsed="false">
      <c r="A58" s="24" t="s">
        <v>13</v>
      </c>
      <c r="B58" s="25" t="s">
        <v>63</v>
      </c>
      <c r="C58" s="28" t="n">
        <v>0</v>
      </c>
      <c r="D58" s="27" t="n">
        <v>0</v>
      </c>
      <c r="E58" s="4"/>
    </row>
    <row r="59" customFormat="false" ht="12.75" hidden="false" customHeight="true" outlineLevel="0" collapsed="false">
      <c r="A59" s="24" t="s">
        <v>37</v>
      </c>
      <c r="B59" s="25" t="s">
        <v>64</v>
      </c>
      <c r="C59" s="28" t="n">
        <v>0</v>
      </c>
      <c r="D59" s="27" t="n">
        <v>0</v>
      </c>
      <c r="E59" s="4"/>
    </row>
    <row r="60" customFormat="false" ht="12.75" hidden="false" customHeight="true" outlineLevel="0" collapsed="false">
      <c r="A60" s="33"/>
      <c r="B60" s="21" t="s">
        <v>65</v>
      </c>
      <c r="C60" s="21"/>
      <c r="D60" s="23" t="n">
        <f aca="false">SUM(D55:D59)</f>
        <v>0</v>
      </c>
      <c r="E60" s="3"/>
    </row>
    <row r="61" customFormat="false" ht="12.75" hidden="false" customHeight="true" outlineLevel="0" collapsed="false">
      <c r="A61" s="2"/>
      <c r="C61" s="4"/>
    </row>
    <row r="62" customFormat="false" ht="12.75" hidden="false" customHeight="true" outlineLevel="0" collapsed="false">
      <c r="A62" s="2"/>
      <c r="B62" s="13" t="s">
        <v>66</v>
      </c>
      <c r="C62" s="4"/>
    </row>
    <row r="63" customFormat="false" ht="12.75" hidden="false" customHeight="true" outlineLevel="0" collapsed="false">
      <c r="A63" s="2"/>
      <c r="B63" s="13" t="s">
        <v>67</v>
      </c>
      <c r="C63" s="4"/>
    </row>
    <row r="64" customFormat="false" ht="12.75" hidden="false" customHeight="true" outlineLevel="0" collapsed="false">
      <c r="A64" s="33" t="s">
        <v>68</v>
      </c>
      <c r="B64" s="34" t="s">
        <v>69</v>
      </c>
      <c r="C64" s="22" t="s">
        <v>31</v>
      </c>
      <c r="D64" s="34" t="s">
        <v>32</v>
      </c>
    </row>
    <row r="65" customFormat="false" ht="12.75" hidden="false" customHeight="true" outlineLevel="0" collapsed="false">
      <c r="A65" s="24" t="s">
        <v>5</v>
      </c>
      <c r="B65" s="25" t="s">
        <v>70</v>
      </c>
      <c r="C65" s="28" t="n">
        <v>0.2</v>
      </c>
      <c r="D65" s="27" t="n">
        <f aca="false">'Contabilidade 2021'!$D$38*'Contabilidade 2021'!C65</f>
        <v>172.798666666667</v>
      </c>
    </row>
    <row r="66" customFormat="false" ht="12.75" hidden="false" customHeight="true" outlineLevel="0" collapsed="false">
      <c r="A66" s="24" t="s">
        <v>7</v>
      </c>
      <c r="B66" s="25" t="s">
        <v>71</v>
      </c>
      <c r="C66" s="28" t="n">
        <v>0.015</v>
      </c>
      <c r="D66" s="27" t="n">
        <f aca="false">'Contabilidade 2021'!$D$38*'Contabilidade 2021'!C66</f>
        <v>12.9599</v>
      </c>
    </row>
    <row r="67" customFormat="false" ht="12.75" hidden="false" customHeight="true" outlineLevel="0" collapsed="false">
      <c r="A67" s="24" t="s">
        <v>10</v>
      </c>
      <c r="B67" s="25" t="s">
        <v>72</v>
      </c>
      <c r="C67" s="28" t="n">
        <v>0.01</v>
      </c>
      <c r="D67" s="27" t="n">
        <f aca="false">'Contabilidade 2021'!$D$38*'Contabilidade 2021'!C67</f>
        <v>8.63993333333333</v>
      </c>
    </row>
    <row r="68" customFormat="false" ht="12.75" hidden="false" customHeight="true" outlineLevel="0" collapsed="false">
      <c r="A68" s="24" t="s">
        <v>13</v>
      </c>
      <c r="B68" s="25" t="s">
        <v>73</v>
      </c>
      <c r="C68" s="28" t="n">
        <v>0.002</v>
      </c>
      <c r="D68" s="27" t="n">
        <f aca="false">'Contabilidade 2021'!$D$38*'Contabilidade 2021'!C68</f>
        <v>1.72798666666667</v>
      </c>
    </row>
    <row r="69" customFormat="false" ht="12.75" hidden="false" customHeight="true" outlineLevel="0" collapsed="false">
      <c r="A69" s="24" t="s">
        <v>37</v>
      </c>
      <c r="B69" s="25" t="s">
        <v>74</v>
      </c>
      <c r="C69" s="28" t="n">
        <v>0.025</v>
      </c>
      <c r="D69" s="27" t="n">
        <f aca="false">'Contabilidade 2021'!$D$38*'Contabilidade 2021'!C69</f>
        <v>21.5998333333333</v>
      </c>
    </row>
    <row r="70" customFormat="false" ht="12.75" hidden="false" customHeight="true" outlineLevel="0" collapsed="false">
      <c r="A70" s="24" t="s">
        <v>39</v>
      </c>
      <c r="B70" s="25" t="s">
        <v>75</v>
      </c>
      <c r="C70" s="28" t="n">
        <v>0.08</v>
      </c>
      <c r="D70" s="27" t="n">
        <f aca="false">'Contabilidade 2021'!$D$38*'Contabilidade 2021'!C70</f>
        <v>69.1194666666667</v>
      </c>
    </row>
    <row r="71" customFormat="false" ht="12.75" hidden="false" customHeight="true" outlineLevel="0" collapsed="false">
      <c r="A71" s="24" t="s">
        <v>41</v>
      </c>
      <c r="B71" s="25" t="s">
        <v>76</v>
      </c>
      <c r="C71" s="28" t="n">
        <v>0.033795</v>
      </c>
      <c r="D71" s="27" t="n">
        <f aca="false">'Contabilidade 2021'!$D$38*'Contabilidade 2021'!C71</f>
        <v>29.1986547</v>
      </c>
      <c r="E71" s="3"/>
    </row>
    <row r="72" customFormat="false" ht="12.75" hidden="false" customHeight="true" outlineLevel="0" collapsed="false">
      <c r="A72" s="24" t="s">
        <v>77</v>
      </c>
      <c r="B72" s="25" t="s">
        <v>78</v>
      </c>
      <c r="C72" s="28" t="n">
        <v>0.006</v>
      </c>
      <c r="D72" s="27" t="n">
        <f aca="false">'Contabilidade 2021'!$D$38*'Contabilidade 2021'!C72</f>
        <v>5.18396</v>
      </c>
    </row>
    <row r="73" customFormat="false" ht="12.75" hidden="false" customHeight="true" outlineLevel="0" collapsed="false">
      <c r="A73" s="33"/>
      <c r="B73" s="34" t="s">
        <v>79</v>
      </c>
      <c r="C73" s="35" t="n">
        <f aca="false">SUM(C65:C72)</f>
        <v>0.371795</v>
      </c>
      <c r="D73" s="36" t="n">
        <f aca="false">SUM('Contabilidade 2021'!D65:D72)</f>
        <v>321.228401366667</v>
      </c>
    </row>
    <row r="74" customFormat="false" ht="12.75" hidden="false" customHeight="true" outlineLevel="0" collapsed="false">
      <c r="A74" s="2"/>
      <c r="C74" s="4"/>
    </row>
    <row r="75" customFormat="false" ht="12.75" hidden="false" customHeight="true" outlineLevel="0" collapsed="false">
      <c r="A75" s="2"/>
      <c r="B75" s="13" t="s">
        <v>80</v>
      </c>
      <c r="C75" s="4"/>
    </row>
    <row r="76" customFormat="false" ht="12.75" hidden="false" customHeight="true" outlineLevel="0" collapsed="false">
      <c r="A76" s="33" t="s">
        <v>81</v>
      </c>
      <c r="B76" s="34" t="s">
        <v>82</v>
      </c>
      <c r="C76" s="22" t="s">
        <v>31</v>
      </c>
      <c r="D76" s="36" t="s">
        <v>32</v>
      </c>
    </row>
    <row r="77" customFormat="false" ht="12.75" hidden="false" customHeight="true" outlineLevel="0" collapsed="false">
      <c r="A77" s="24" t="s">
        <v>5</v>
      </c>
      <c r="B77" s="25" t="s">
        <v>83</v>
      </c>
      <c r="C77" s="28" t="n">
        <v>0.113133</v>
      </c>
      <c r="D77" s="27" t="n">
        <f aca="false">D38*C77</f>
        <v>97.74615778</v>
      </c>
    </row>
    <row r="78" customFormat="false" ht="12.75" hidden="false" customHeight="true" outlineLevel="0" collapsed="false">
      <c r="A78" s="37" t="s">
        <v>10</v>
      </c>
      <c r="B78" s="38" t="s">
        <v>84</v>
      </c>
      <c r="C78" s="39" t="n">
        <f aca="false">'Contabilidade 2021'!C73</f>
        <v>0.371795</v>
      </c>
      <c r="D78" s="27" t="n">
        <f aca="false">D77*C78</f>
        <v>36.3415327318151</v>
      </c>
    </row>
    <row r="79" customFormat="false" ht="12.75" hidden="false" customHeight="true" outlineLevel="0" collapsed="false">
      <c r="A79" s="33"/>
      <c r="B79" s="40" t="s">
        <v>79</v>
      </c>
      <c r="C79" s="36"/>
      <c r="D79" s="36" t="n">
        <f aca="false">SUM('Contabilidade 2021'!D77:D78)</f>
        <v>134.087690511815</v>
      </c>
    </row>
    <row r="80" customFormat="false" ht="12.75" hidden="false" customHeight="true" outlineLevel="0" collapsed="false">
      <c r="A80" s="2"/>
      <c r="B80" s="41"/>
      <c r="C80" s="4"/>
    </row>
    <row r="81" customFormat="false" ht="12.75" hidden="false" customHeight="true" outlineLevel="0" collapsed="false">
      <c r="A81" s="2"/>
      <c r="B81" s="41" t="s">
        <v>85</v>
      </c>
      <c r="C81" s="4"/>
    </row>
    <row r="82" customFormat="false" ht="12.75" hidden="false" customHeight="true" outlineLevel="0" collapsed="false">
      <c r="A82" s="33" t="s">
        <v>86</v>
      </c>
      <c r="B82" s="34" t="s">
        <v>87</v>
      </c>
      <c r="C82" s="22" t="s">
        <v>31</v>
      </c>
      <c r="D82" s="36" t="s">
        <v>32</v>
      </c>
    </row>
    <row r="83" customFormat="false" ht="12.75" hidden="false" customHeight="true" outlineLevel="0" collapsed="false">
      <c r="A83" s="24" t="s">
        <v>5</v>
      </c>
      <c r="B83" s="38" t="s">
        <v>87</v>
      </c>
      <c r="C83" s="39" t="n">
        <v>0.003333</v>
      </c>
      <c r="D83" s="27" t="n">
        <f aca="false">D38*C83</f>
        <v>2.87968978</v>
      </c>
    </row>
    <row r="84" customFormat="false" ht="12.75" hidden="false" customHeight="true" outlineLevel="0" collapsed="false">
      <c r="A84" s="24" t="s">
        <v>7</v>
      </c>
      <c r="B84" s="38" t="s">
        <v>88</v>
      </c>
      <c r="C84" s="28" t="n">
        <f aca="false">C73</f>
        <v>0.371795</v>
      </c>
      <c r="D84" s="27" t="n">
        <f aca="false">D83*C84</f>
        <v>1.0706542617551</v>
      </c>
    </row>
    <row r="85" customFormat="false" ht="12.75" hidden="false" customHeight="true" outlineLevel="0" collapsed="false">
      <c r="A85" s="33"/>
      <c r="B85" s="34" t="s">
        <v>79</v>
      </c>
      <c r="C85" s="36"/>
      <c r="D85" s="36" t="n">
        <f aca="false">SUM('Contabilidade 2021'!D83:D84)</f>
        <v>3.9503440417551</v>
      </c>
    </row>
    <row r="86" customFormat="false" ht="12.75" hidden="false" customHeight="true" outlineLevel="0" collapsed="false">
      <c r="A86" s="2"/>
      <c r="C86" s="4"/>
      <c r="D86" s="42"/>
    </row>
    <row r="87" customFormat="false" ht="12.75" hidden="false" customHeight="true" outlineLevel="0" collapsed="false">
      <c r="A87" s="2"/>
      <c r="B87" s="13" t="s">
        <v>89</v>
      </c>
      <c r="C87" s="4"/>
      <c r="D87" s="42"/>
    </row>
    <row r="88" customFormat="false" ht="12.75" hidden="false" customHeight="true" outlineLevel="0" collapsed="false">
      <c r="A88" s="33" t="s">
        <v>90</v>
      </c>
      <c r="B88" s="43" t="s">
        <v>91</v>
      </c>
      <c r="C88" s="22" t="s">
        <v>31</v>
      </c>
      <c r="D88" s="36" t="s">
        <v>32</v>
      </c>
    </row>
    <row r="89" customFormat="false" ht="12.75" hidden="false" customHeight="true" outlineLevel="0" collapsed="false">
      <c r="A89" s="37" t="s">
        <v>5</v>
      </c>
      <c r="B89" s="38" t="s">
        <v>92</v>
      </c>
      <c r="C89" s="28" t="n">
        <v>0.004166</v>
      </c>
      <c r="D89" s="27" t="n">
        <f aca="false">D38*C89</f>
        <v>3.59939622666667</v>
      </c>
    </row>
    <row r="90" customFormat="false" ht="12.75" hidden="false" customHeight="true" outlineLevel="0" collapsed="false">
      <c r="A90" s="37" t="s">
        <v>7</v>
      </c>
      <c r="B90" s="38" t="s">
        <v>93</v>
      </c>
      <c r="C90" s="28" t="n">
        <v>0.000336</v>
      </c>
      <c r="D90" s="27" t="n">
        <f aca="false">D89*8%</f>
        <v>0.287951698133333</v>
      </c>
    </row>
    <row r="91" customFormat="false" ht="12.75" hidden="false" customHeight="true" outlineLevel="0" collapsed="false">
      <c r="A91" s="37" t="s">
        <v>10</v>
      </c>
      <c r="B91" s="38" t="s">
        <v>94</v>
      </c>
      <c r="C91" s="28" t="n">
        <v>0.0016</v>
      </c>
      <c r="D91" s="27" t="n">
        <f aca="false">D38*C91</f>
        <v>1.38238933333333</v>
      </c>
    </row>
    <row r="92" customFormat="false" ht="12.75" hidden="false" customHeight="true" outlineLevel="0" collapsed="false">
      <c r="A92" s="37" t="s">
        <v>13</v>
      </c>
      <c r="B92" s="38" t="s">
        <v>95</v>
      </c>
      <c r="C92" s="28" t="n">
        <v>0.000418</v>
      </c>
      <c r="D92" s="27" t="n">
        <f aca="false">D38*C92</f>
        <v>0.361149213333333</v>
      </c>
      <c r="F92" s="39"/>
    </row>
    <row r="93" customFormat="false" ht="12.75" hidden="false" customHeight="true" outlineLevel="0" collapsed="false">
      <c r="A93" s="37" t="s">
        <v>37</v>
      </c>
      <c r="B93" s="38" t="s">
        <v>96</v>
      </c>
      <c r="C93" s="28" t="n">
        <f aca="false">C73</f>
        <v>0.371795</v>
      </c>
      <c r="D93" s="27" t="n">
        <f aca="false">D92*C93</f>
        <v>0.134273471771267</v>
      </c>
    </row>
    <row r="94" customFormat="false" ht="12.75" hidden="false" customHeight="true" outlineLevel="0" collapsed="false">
      <c r="A94" s="37" t="s">
        <v>39</v>
      </c>
      <c r="B94" s="38" t="s">
        <v>97</v>
      </c>
      <c r="C94" s="28" t="n">
        <v>0.0304</v>
      </c>
      <c r="D94" s="27" t="n">
        <f aca="false">D38*C94</f>
        <v>26.2653973333333</v>
      </c>
    </row>
    <row r="95" customFormat="false" ht="12.75" hidden="false" customHeight="true" outlineLevel="0" collapsed="false">
      <c r="A95" s="33"/>
      <c r="B95" s="34" t="s">
        <v>79</v>
      </c>
      <c r="C95" s="36"/>
      <c r="D95" s="19" t="n">
        <f aca="false">SUM('Contabilidade 2021'!D89:D94)</f>
        <v>32.0305572765713</v>
      </c>
    </row>
    <row r="96" customFormat="false" ht="12.75" hidden="false" customHeight="true" outlineLevel="0" collapsed="false">
      <c r="A96" s="2"/>
      <c r="C96" s="4"/>
    </row>
    <row r="97" customFormat="false" ht="12.75" hidden="false" customHeight="true" outlineLevel="0" collapsed="false">
      <c r="A97" s="2"/>
      <c r="B97" s="13" t="s">
        <v>98</v>
      </c>
      <c r="C97" s="4"/>
    </row>
    <row r="98" customFormat="false" ht="12.75" hidden="false" customHeight="true" outlineLevel="0" collapsed="false">
      <c r="A98" s="44" t="s">
        <v>99</v>
      </c>
      <c r="B98" s="45" t="s">
        <v>100</v>
      </c>
      <c r="C98" s="22" t="s">
        <v>31</v>
      </c>
      <c r="D98" s="46" t="s">
        <v>32</v>
      </c>
    </row>
    <row r="99" customFormat="false" ht="12.75" hidden="false" customHeight="true" outlineLevel="0" collapsed="false">
      <c r="A99" s="37" t="s">
        <v>5</v>
      </c>
      <c r="B99" s="38" t="s">
        <v>101</v>
      </c>
      <c r="C99" s="28" t="n">
        <v>0.089285</v>
      </c>
      <c r="D99" s="27" t="n">
        <f aca="false">D38*C99</f>
        <v>77.1416447666667</v>
      </c>
      <c r="F99" s="2"/>
    </row>
    <row r="100" customFormat="false" ht="12.75" hidden="false" customHeight="true" outlineLevel="0" collapsed="false">
      <c r="A100" s="37" t="s">
        <v>7</v>
      </c>
      <c r="B100" s="38" t="s">
        <v>102</v>
      </c>
      <c r="C100" s="28" t="n">
        <v>0.005555</v>
      </c>
      <c r="D100" s="27" t="n">
        <f aca="false">D38*C100</f>
        <v>4.79948296666667</v>
      </c>
    </row>
    <row r="101" customFormat="false" ht="12.75" hidden="false" customHeight="true" outlineLevel="0" collapsed="false">
      <c r="A101" s="37" t="s">
        <v>10</v>
      </c>
      <c r="B101" s="38" t="s">
        <v>103</v>
      </c>
      <c r="C101" s="28" t="n">
        <v>4E-005</v>
      </c>
      <c r="D101" s="27" t="n">
        <f aca="false">D38*C101</f>
        <v>0.0345597333333333</v>
      </c>
    </row>
    <row r="102" customFormat="false" ht="12.75" hidden="false" customHeight="true" outlineLevel="0" collapsed="false">
      <c r="A102" s="37" t="s">
        <v>13</v>
      </c>
      <c r="B102" s="38" t="s">
        <v>104</v>
      </c>
      <c r="C102" s="28" t="n">
        <v>0.00972</v>
      </c>
      <c r="D102" s="27" t="n">
        <f aca="false">D38*C102</f>
        <v>8.3980152</v>
      </c>
    </row>
    <row r="103" customFormat="false" ht="12.75" hidden="false" customHeight="true" outlineLevel="0" collapsed="false">
      <c r="A103" s="37" t="s">
        <v>37</v>
      </c>
      <c r="B103" s="38" t="s">
        <v>105</v>
      </c>
      <c r="C103" s="28" t="n">
        <v>0.000279</v>
      </c>
      <c r="D103" s="27" t="n">
        <f aca="false">D38*C103</f>
        <v>0.24105414</v>
      </c>
    </row>
    <row r="104" customFormat="false" ht="12.75" hidden="false" customHeight="true" outlineLevel="0" collapsed="false">
      <c r="A104" s="37" t="s">
        <v>39</v>
      </c>
      <c r="B104" s="38" t="s">
        <v>42</v>
      </c>
      <c r="C104" s="28" t="n">
        <v>0</v>
      </c>
      <c r="D104" s="27" t="n">
        <v>0</v>
      </c>
    </row>
    <row r="105" customFormat="false" ht="12.75" hidden="false" customHeight="true" outlineLevel="0" collapsed="false">
      <c r="A105" s="47"/>
      <c r="B105" s="45" t="s">
        <v>106</v>
      </c>
      <c r="C105" s="36"/>
      <c r="D105" s="19" t="n">
        <f aca="false">SUM(D99:D104)</f>
        <v>90.6147568066667</v>
      </c>
    </row>
    <row r="106" customFormat="false" ht="12.75" hidden="false" customHeight="true" outlineLevel="0" collapsed="false">
      <c r="A106" s="48" t="s">
        <v>41</v>
      </c>
      <c r="B106" s="38" t="s">
        <v>107</v>
      </c>
      <c r="C106" s="28" t="n">
        <f aca="false">C73</f>
        <v>0.371795</v>
      </c>
      <c r="D106" s="27" t="n">
        <f aca="false">D105*C106</f>
        <v>33.6901135069346</v>
      </c>
    </row>
    <row r="107" customFormat="false" ht="12.75" hidden="false" customHeight="true" outlineLevel="0" collapsed="false">
      <c r="A107" s="33"/>
      <c r="B107" s="34" t="s">
        <v>79</v>
      </c>
      <c r="C107" s="36"/>
      <c r="D107" s="19" t="n">
        <f aca="false">'Contabilidade 2021'!D105+'Contabilidade 2021'!D106</f>
        <v>124.304870313601</v>
      </c>
    </row>
    <row r="108" customFormat="false" ht="12.75" hidden="false" customHeight="true" outlineLevel="0" collapsed="false">
      <c r="A108" s="2"/>
      <c r="C108" s="4"/>
    </row>
    <row r="109" customFormat="false" ht="12.75" hidden="false" customHeight="true" outlineLevel="0" collapsed="false">
      <c r="A109" s="2"/>
      <c r="B109" s="13" t="s">
        <v>108</v>
      </c>
      <c r="C109" s="4"/>
    </row>
    <row r="110" customFormat="false" ht="12.75" hidden="false" customHeight="true" outlineLevel="0" collapsed="false">
      <c r="A110" s="20" t="n">
        <v>4</v>
      </c>
      <c r="B110" s="21" t="s">
        <v>66</v>
      </c>
      <c r="C110" s="22" t="s">
        <v>31</v>
      </c>
      <c r="D110" s="23" t="s">
        <v>32</v>
      </c>
    </row>
    <row r="111" customFormat="false" ht="12.75" hidden="false" customHeight="true" outlineLevel="0" collapsed="false">
      <c r="A111" s="24" t="s">
        <v>68</v>
      </c>
      <c r="B111" s="38" t="s">
        <v>69</v>
      </c>
      <c r="C111" s="26"/>
      <c r="D111" s="27" t="n">
        <f aca="false">D73</f>
        <v>321.228401366667</v>
      </c>
    </row>
    <row r="112" customFormat="false" ht="12.75" hidden="false" customHeight="true" outlineLevel="0" collapsed="false">
      <c r="A112" s="24" t="s">
        <v>81</v>
      </c>
      <c r="B112" s="38" t="s">
        <v>82</v>
      </c>
      <c r="C112" s="26"/>
      <c r="D112" s="27" t="n">
        <f aca="false">D79</f>
        <v>134.087690511815</v>
      </c>
    </row>
    <row r="113" customFormat="false" ht="12.75" hidden="false" customHeight="true" outlineLevel="0" collapsed="false">
      <c r="A113" s="24" t="s">
        <v>86</v>
      </c>
      <c r="B113" s="38" t="s">
        <v>87</v>
      </c>
      <c r="C113" s="26"/>
      <c r="D113" s="27" t="n">
        <f aca="false">D85</f>
        <v>3.9503440417551</v>
      </c>
    </row>
    <row r="114" customFormat="false" ht="12.75" hidden="false" customHeight="true" outlineLevel="0" collapsed="false">
      <c r="A114" s="24" t="s">
        <v>90</v>
      </c>
      <c r="B114" s="38" t="s">
        <v>109</v>
      </c>
      <c r="C114" s="26"/>
      <c r="D114" s="27" t="n">
        <f aca="false">D95</f>
        <v>32.0305572765713</v>
      </c>
    </row>
    <row r="115" customFormat="false" ht="12.75" hidden="false" customHeight="true" outlineLevel="0" collapsed="false">
      <c r="A115" s="24" t="s">
        <v>99</v>
      </c>
      <c r="B115" s="38" t="s">
        <v>110</v>
      </c>
      <c r="C115" s="26"/>
      <c r="D115" s="27" t="n">
        <f aca="false">D107</f>
        <v>124.304870313601</v>
      </c>
    </row>
    <row r="116" customFormat="false" ht="12.75" hidden="false" customHeight="true" outlineLevel="0" collapsed="false">
      <c r="A116" s="24" t="s">
        <v>111</v>
      </c>
      <c r="B116" s="38" t="s">
        <v>42</v>
      </c>
      <c r="C116" s="26"/>
      <c r="D116" s="27" t="n">
        <v>0</v>
      </c>
    </row>
    <row r="117" customFormat="false" ht="12.75" hidden="false" customHeight="true" outlineLevel="0" collapsed="false">
      <c r="A117" s="34"/>
      <c r="B117" s="21" t="s">
        <v>79</v>
      </c>
      <c r="C117" s="36"/>
      <c r="D117" s="23" t="n">
        <f aca="false">SUM('Contabilidade 2021'!D111:D116)</f>
        <v>615.60186351041</v>
      </c>
    </row>
    <row r="118" customFormat="false" ht="12.75" hidden="false" customHeight="true" outlineLevel="0" collapsed="false">
      <c r="A118" s="49"/>
      <c r="C118" s="4"/>
    </row>
    <row r="119" customFormat="false" ht="12.75" hidden="false" customHeight="true" outlineLevel="0" collapsed="false">
      <c r="A119" s="2"/>
      <c r="B119" s="13" t="s">
        <v>112</v>
      </c>
      <c r="C119" s="4"/>
    </row>
    <row r="120" customFormat="false" ht="12.75" hidden="false" customHeight="true" outlineLevel="0" collapsed="false">
      <c r="A120" s="50" t="n">
        <v>5</v>
      </c>
      <c r="B120" s="51" t="s">
        <v>113</v>
      </c>
      <c r="C120" s="22" t="s">
        <v>31</v>
      </c>
      <c r="D120" s="51" t="s">
        <v>32</v>
      </c>
    </row>
    <row r="121" customFormat="false" ht="12.75" hidden="false" customHeight="true" outlineLevel="0" collapsed="false">
      <c r="A121" s="24" t="s">
        <v>5</v>
      </c>
      <c r="B121" s="38" t="s">
        <v>114</v>
      </c>
      <c r="C121" s="28" t="n">
        <v>0.03</v>
      </c>
      <c r="D121" s="27" t="n">
        <f aca="false">(D38+D51+D60+D117)*C121</f>
        <v>57.8234179053123</v>
      </c>
    </row>
    <row r="122" customFormat="false" ht="12.75" hidden="false" customHeight="true" outlineLevel="0" collapsed="false">
      <c r="A122" s="24" t="s">
        <v>7</v>
      </c>
      <c r="B122" s="38" t="s">
        <v>115</v>
      </c>
      <c r="C122" s="28" t="n">
        <v>0.015</v>
      </c>
      <c r="D122" s="27" t="n">
        <f aca="false">(D38+D51+D60+D117+D121)*C122</f>
        <v>29.7790602212358</v>
      </c>
    </row>
    <row r="123" customFormat="false" ht="12.75" hidden="false" customHeight="true" outlineLevel="0" collapsed="false">
      <c r="A123" s="24" t="s">
        <v>10</v>
      </c>
      <c r="B123" s="38" t="s">
        <v>116</v>
      </c>
      <c r="C123" s="28" t="n">
        <f aca="false">SUM(C124:C126)</f>
        <v>0.1225</v>
      </c>
      <c r="D123" s="27" t="n">
        <f aca="false">SUM(D124:D126)</f>
        <v>281.303240285501</v>
      </c>
    </row>
    <row r="124" customFormat="false" ht="12.75" hidden="false" customHeight="true" outlineLevel="0" collapsed="false">
      <c r="A124" s="24" t="s">
        <v>117</v>
      </c>
      <c r="B124" s="38" t="s">
        <v>118</v>
      </c>
      <c r="C124" s="28" t="n">
        <v>0.0925</v>
      </c>
      <c r="D124" s="27" t="n">
        <f aca="false">((D38+D51+D60+D117+D121+D122)/(1-C123))*C124</f>
        <v>212.412650827827</v>
      </c>
    </row>
    <row r="125" customFormat="false" ht="12.75" hidden="false" customHeight="true" outlineLevel="0" collapsed="false">
      <c r="A125" s="24" t="s">
        <v>119</v>
      </c>
      <c r="B125" s="38" t="s">
        <v>120</v>
      </c>
      <c r="C125" s="28" t="n">
        <v>0</v>
      </c>
      <c r="D125" s="27" t="n">
        <f aca="false">(D38+D51+D60+D117+D121+D122)*C125</f>
        <v>0</v>
      </c>
    </row>
    <row r="126" customFormat="false" ht="12.75" hidden="false" customHeight="true" outlineLevel="0" collapsed="false">
      <c r="A126" s="24" t="s">
        <v>121</v>
      </c>
      <c r="B126" s="38" t="s">
        <v>122</v>
      </c>
      <c r="C126" s="28" t="n">
        <v>0.03</v>
      </c>
      <c r="D126" s="27" t="n">
        <f aca="false">((D38+D51+D60+D117+D121+D122)/(1-C123))*C126</f>
        <v>68.8905894576738</v>
      </c>
    </row>
    <row r="127" customFormat="false" ht="12.75" hidden="false" customHeight="true" outlineLevel="0" collapsed="false">
      <c r="A127" s="20"/>
      <c r="B127" s="21" t="s">
        <v>79</v>
      </c>
      <c r="C127" s="52"/>
      <c r="D127" s="53" t="n">
        <f aca="false">SUM(D121:D123)</f>
        <v>368.905718412049</v>
      </c>
    </row>
    <row r="128" customFormat="false" ht="12.75" hidden="false" customHeight="true" outlineLevel="0" collapsed="false">
      <c r="A128" s="2"/>
      <c r="C128" s="4"/>
    </row>
    <row r="129" customFormat="false" ht="12.75" hidden="false" customHeight="true" outlineLevel="0" collapsed="false">
      <c r="A129" s="2"/>
      <c r="B129" s="54" t="s">
        <v>123</v>
      </c>
      <c r="C129" s="4"/>
    </row>
    <row r="130" customFormat="false" ht="12.75" hidden="false" customHeight="true" outlineLevel="0" collapsed="false">
      <c r="A130" s="2"/>
      <c r="B130" s="49"/>
      <c r="C130" s="4"/>
    </row>
    <row r="131" customFormat="false" ht="12.75" hidden="false" customHeight="true" outlineLevel="0" collapsed="false">
      <c r="A131" s="2"/>
      <c r="B131" s="55" t="s">
        <v>124</v>
      </c>
      <c r="C131" s="4"/>
    </row>
    <row r="132" customFormat="false" ht="12.75" hidden="false" customHeight="true" outlineLevel="0" collapsed="false">
      <c r="A132" s="2"/>
      <c r="B132" s="49"/>
      <c r="C132" s="4"/>
    </row>
    <row r="133" customFormat="false" ht="12.75" hidden="false" customHeight="true" outlineLevel="0" collapsed="false">
      <c r="A133" s="56"/>
      <c r="B133" s="50" t="s">
        <v>125</v>
      </c>
      <c r="C133" s="22" t="s">
        <v>126</v>
      </c>
    </row>
    <row r="134" customFormat="false" ht="12.75" hidden="false" customHeight="true" outlineLevel="0" collapsed="false">
      <c r="A134" s="57" t="s">
        <v>5</v>
      </c>
      <c r="B134" s="58" t="s">
        <v>29</v>
      </c>
      <c r="C134" s="27" t="n">
        <f aca="false">'Contabilidade 2021'!D38</f>
        <v>863.993333333333</v>
      </c>
    </row>
    <row r="135" customFormat="false" ht="12.75" hidden="false" customHeight="true" outlineLevel="0" collapsed="false">
      <c r="A135" s="57" t="s">
        <v>7</v>
      </c>
      <c r="B135" s="58" t="s">
        <v>44</v>
      </c>
      <c r="C135" s="27" t="n">
        <f aca="false">'Contabilidade 2021'!D51</f>
        <v>447.852066666667</v>
      </c>
    </row>
    <row r="136" customFormat="false" ht="12.75" hidden="false" customHeight="true" outlineLevel="0" collapsed="false">
      <c r="A136" s="57" t="s">
        <v>10</v>
      </c>
      <c r="B136" s="58" t="s">
        <v>127</v>
      </c>
      <c r="C136" s="27" t="n">
        <f aca="false">'Contabilidade 2021'!D60</f>
        <v>0</v>
      </c>
    </row>
    <row r="137" customFormat="false" ht="12.75" hidden="false" customHeight="true" outlineLevel="0" collapsed="false">
      <c r="A137" s="57" t="s">
        <v>13</v>
      </c>
      <c r="B137" s="58" t="s">
        <v>66</v>
      </c>
      <c r="C137" s="27" t="n">
        <f aca="false">'Contabilidade 2021'!D117</f>
        <v>615.60186351041</v>
      </c>
    </row>
    <row r="138" customFormat="false" ht="12.75" hidden="false" customHeight="true" outlineLevel="0" collapsed="false">
      <c r="A138" s="40" t="s">
        <v>128</v>
      </c>
      <c r="B138" s="40"/>
      <c r="C138" s="19" t="n">
        <f aca="false">SUM('Contabilidade 2021'!C134:C137)</f>
        <v>1927.44726351041</v>
      </c>
    </row>
    <row r="139" customFormat="false" ht="12.75" hidden="false" customHeight="true" outlineLevel="0" collapsed="false">
      <c r="A139" s="57" t="s">
        <v>37</v>
      </c>
      <c r="B139" s="58" t="s">
        <v>112</v>
      </c>
      <c r="C139" s="27" t="n">
        <f aca="false">'Contabilidade 2021'!D127</f>
        <v>368.905718412049</v>
      </c>
    </row>
    <row r="140" customFormat="false" ht="12.75" hidden="false" customHeight="true" outlineLevel="0" collapsed="false">
      <c r="A140" s="40" t="s">
        <v>129</v>
      </c>
      <c r="B140" s="40"/>
      <c r="C140" s="19" t="n">
        <f aca="false">'Contabilidade 2021'!C138+'Contabilidade 2021'!C139</f>
        <v>2296.35298192246</v>
      </c>
    </row>
    <row r="141" customFormat="false" ht="12.75" hidden="false" customHeight="true" outlineLevel="0" collapsed="false">
      <c r="A141" s="2"/>
      <c r="C141" s="4"/>
    </row>
    <row r="142" customFormat="false" ht="12.75" hidden="false" customHeight="true" outlineLevel="0" collapsed="false">
      <c r="A142" s="2"/>
      <c r="B142" s="17" t="s">
        <v>130</v>
      </c>
      <c r="C142" s="4"/>
    </row>
    <row r="143" customFormat="false" ht="12.75" hidden="false" customHeight="true" outlineLevel="0" collapsed="false">
      <c r="A143" s="2"/>
      <c r="C143" s="4"/>
    </row>
    <row r="144" customFormat="false" ht="12.75" hidden="false" customHeight="true" outlineLevel="0" collapsed="false">
      <c r="A144" s="2"/>
      <c r="B144" s="2" t="s">
        <v>131</v>
      </c>
      <c r="C144" s="4"/>
    </row>
    <row r="145" customFormat="false" ht="12.75" hidden="false" customHeight="true" outlineLevel="0" collapsed="false">
      <c r="A145" s="2"/>
      <c r="C145" s="4"/>
    </row>
    <row r="146" customFormat="false" ht="12.75" hidden="false" customHeight="true" outlineLevel="0" collapsed="false">
      <c r="A146" s="8" t="s">
        <v>132</v>
      </c>
      <c r="B146" s="7" t="s">
        <v>133</v>
      </c>
      <c r="C146" s="7" t="s">
        <v>134</v>
      </c>
    </row>
    <row r="147" customFormat="false" ht="12.75" hidden="false" customHeight="true" outlineLevel="0" collapsed="false">
      <c r="A147" s="59" t="n">
        <v>1</v>
      </c>
      <c r="B147" s="60" t="n">
        <f aca="false">'Contabilidade 2021'!C140</f>
        <v>2296.35298192246</v>
      </c>
      <c r="C147" s="60" t="n">
        <f aca="false">B147*C14</f>
        <v>4592.70596384492</v>
      </c>
    </row>
    <row r="148" customFormat="false" ht="12.75" hidden="false" customHeight="true" outlineLevel="0" collapsed="false">
      <c r="A148" s="2"/>
      <c r="C148" s="4"/>
    </row>
    <row r="149" customFormat="false" ht="12.75" hidden="false" customHeight="true" outlineLevel="0" collapsed="false">
      <c r="A149" s="2"/>
      <c r="B149" s="17" t="s">
        <v>135</v>
      </c>
      <c r="C149" s="4"/>
    </row>
    <row r="150" customFormat="false" ht="12.75" hidden="false" customHeight="true" outlineLevel="0" collapsed="false">
      <c r="A150" s="2"/>
      <c r="C150" s="4"/>
    </row>
    <row r="151" customFormat="false" ht="12.75" hidden="false" customHeight="true" outlineLevel="0" collapsed="false">
      <c r="A151" s="2"/>
      <c r="B151" s="2" t="s">
        <v>136</v>
      </c>
      <c r="C151" s="4"/>
    </row>
    <row r="152" customFormat="false" ht="12.75" hidden="false" customHeight="true" outlineLevel="0" collapsed="false">
      <c r="A152" s="2"/>
      <c r="C152" s="4"/>
    </row>
    <row r="153" customFormat="false" ht="12.75" hidden="false" customHeight="true" outlineLevel="0" collapsed="false">
      <c r="A153" s="8"/>
      <c r="B153" s="7" t="s">
        <v>137</v>
      </c>
      <c r="C153" s="19"/>
    </row>
    <row r="154" customFormat="false" ht="12.75" hidden="false" customHeight="true" outlineLevel="0" collapsed="false">
      <c r="A154" s="59" t="s">
        <v>5</v>
      </c>
      <c r="B154" s="25" t="s">
        <v>138</v>
      </c>
      <c r="C154" s="27" t="n">
        <f aca="false">B147</f>
        <v>2296.35298192246</v>
      </c>
    </row>
    <row r="155" customFormat="false" ht="12.75" hidden="false" customHeight="true" outlineLevel="0" collapsed="false">
      <c r="A155" s="59" t="s">
        <v>7</v>
      </c>
      <c r="B155" s="25" t="s">
        <v>139</v>
      </c>
      <c r="C155" s="27" t="n">
        <f aca="false">C154*C14</f>
        <v>4592.70596384492</v>
      </c>
    </row>
    <row r="156" customFormat="false" ht="12.75" hidden="false" customHeight="true" outlineLevel="0" collapsed="false">
      <c r="A156" s="8" t="s">
        <v>10</v>
      </c>
      <c r="B156" s="7" t="s">
        <v>140</v>
      </c>
      <c r="C156" s="19" t="n">
        <f aca="false">C155*C9</f>
        <v>55112.471566139</v>
      </c>
    </row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6">
    <mergeCell ref="A1:D1"/>
    <mergeCell ref="C3:D3"/>
    <mergeCell ref="C4:D4"/>
    <mergeCell ref="B12:C12"/>
    <mergeCell ref="A138:B138"/>
    <mergeCell ref="A140:B140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>Cristiane Westphal</cp:lastModifiedBy>
  <dcterms:modified xsi:type="dcterms:W3CDTF">2021-06-01T08:31:00Z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