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usque" sheetId="1" r:id="rId4"/>
  </sheets>
  <definedNames/>
  <calcPr/>
  <extLst>
    <ext uri="GoogleSheetsCustomDataVersion1">
      <go:sheetsCustomData xmlns:go="http://customooxmlschemas.google.com/" r:id="rId5" roundtripDataSignature="AMtx7mhL8P0Oac/awrbmqelzA7eOJS7qpg=="/>
    </ext>
  </extLst>
</workbook>
</file>

<file path=xl/sharedStrings.xml><?xml version="1.0" encoding="utf-8"?>
<sst xmlns="http://schemas.openxmlformats.org/spreadsheetml/2006/main" count="182" uniqueCount="78">
  <si>
    <t>Complemento da Planilha de Custo e Formação de Preço - Custo por Metro Quadrado</t>
  </si>
  <si>
    <t>Número do processo</t>
  </si>
  <si>
    <t>23514.000154/2022-21</t>
  </si>
  <si>
    <t>Licitação nº</t>
  </si>
  <si>
    <t>Pregão Eletrônico 53/2022</t>
  </si>
  <si>
    <t>Preço homem - mês (encarregado, se houver - preço unitário por empregado)</t>
  </si>
  <si>
    <t>*Informar conforme preço unitário por empregado constante na planilha de custo e formação de preço</t>
  </si>
  <si>
    <t>Preço homem - mês (servente - preço unitário por empregado)</t>
  </si>
  <si>
    <t>Mão de obra</t>
  </si>
  <si>
    <t>Área</t>
  </si>
  <si>
    <t>Produtividade</t>
  </si>
  <si>
    <t>Preço homem-mês</t>
  </si>
  <si>
    <t>Subtotal</t>
  </si>
  <si>
    <t>Encarregado</t>
  </si>
  <si>
    <t>Pisos acarpetados</t>
  </si>
  <si>
    <t>INFORMAR conforme parâmetro escolhido das Tabelas 4, 5 e 6 do ETP, anexo ao Edital</t>
  </si>
  <si>
    <t>Servente</t>
  </si>
  <si>
    <t>Pisos frios</t>
  </si>
  <si>
    <t>Laboratórios</t>
  </si>
  <si>
    <t>Almoxarifado/galpões</t>
  </si>
  <si>
    <t>Oficinas</t>
  </si>
  <si>
    <t>Áreas com espaços livres – saguão, hall e salão</t>
  </si>
  <si>
    <t>Banheiros</t>
  </si>
  <si>
    <t>Pisos pavimentados adjacentes/contínuos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</si>
  <si>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</si>
  <si>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</si>
  <si>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</si>
  <si>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</si>
  <si>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</si>
  <si>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Áreas hospitalares e assemelhadas</t>
  </si>
  <si>
    <t>Frequência no mês</t>
  </si>
  <si>
    <t>Jornada de trabalho no semestre</t>
  </si>
  <si>
    <t>Face interna e externa com exposição a situação de risco</t>
  </si>
  <si>
    <t>Face externa sem exposição a situação de risco</t>
  </si>
  <si>
    <t>Face interna</t>
  </si>
  <si>
    <t xml:space="preserve"> Parede 
revestida 
externa do 
auditório</t>
  </si>
  <si>
    <t>Valor mensal dos serviços</t>
  </si>
  <si>
    <t>Espaço</t>
  </si>
  <si>
    <t>Tipo de área</t>
  </si>
  <si>
    <t>Preço mensal unitário</t>
  </si>
  <si>
    <t>Periodicidade (diária)</t>
  </si>
  <si>
    <t>Área total à ser limpa (diária)</t>
  </si>
  <si>
    <t>Empregados necessários</t>
  </si>
  <si>
    <t>Guarita, sala de terceirizados, Grêmio Estudantil e Dispensa materiais de limpeza</t>
  </si>
  <si>
    <t>Bloco Administrativo (DDE, DAP, CGE, Coordenação de Curso, SISAE, Secretaria, Coordenação de Pesquisa e Extensão, CTI)</t>
  </si>
  <si>
    <t>Bloco Salas de Aula/Lab Informática/ Hardware</t>
  </si>
  <si>
    <t>Pisos frios – salas de aula</t>
  </si>
  <si>
    <t>Sala professores</t>
  </si>
  <si>
    <t>Áreas com espaços livres – corredores, saguão, hall</t>
  </si>
  <si>
    <t>Pisos frios – laboratórios</t>
  </si>
  <si>
    <t>Almoxarifado e Depósito Patrimônio</t>
  </si>
  <si>
    <t>Almoxarifado/depósito</t>
  </si>
  <si>
    <t>Biblioteca</t>
  </si>
  <si>
    <t>Acesso</t>
  </si>
  <si>
    <t>Auditório</t>
  </si>
  <si>
    <t>Laboratórios Química, Cervejeiro, Física e Biologia</t>
  </si>
  <si>
    <t>Pisos frios – sala professores</t>
  </si>
  <si>
    <t>Almoxarifado de química</t>
  </si>
  <si>
    <t>Copa e área de vivência</t>
  </si>
  <si>
    <t>Piso frio</t>
  </si>
  <si>
    <t>Áreas com espaços livres – saguão, hall, salão</t>
  </si>
  <si>
    <t>Casa Lixeira</t>
  </si>
  <si>
    <t>Ginásio Poliesportivo</t>
  </si>
  <si>
    <t>Áreas com espaços livres – quadra, palco</t>
  </si>
  <si>
    <t>Pisos frios – sala de música</t>
  </si>
  <si>
    <t>Áreas externas</t>
  </si>
  <si>
    <t>Varrição do estacionamento</t>
  </si>
  <si>
    <t>Periodicidade Semestral</t>
  </si>
  <si>
    <t>Esquadrias interna – sem risco</t>
  </si>
  <si>
    <t>Esquadrias externas – sem risco</t>
  </si>
  <si>
    <t>Esquadrias sem exposição de risco</t>
  </si>
  <si>
    <t>Esquadrias externas – com risco</t>
  </si>
  <si>
    <t>Esquadrias interna – com risco</t>
  </si>
  <si>
    <t>Áreas Externas</t>
  </si>
  <si>
    <t>Lavação de quebra sol sem risco</t>
  </si>
  <si>
    <t>Lavação de quebra sol com risco</t>
  </si>
  <si>
    <t>Lavação parede revestida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</si>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</sst>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R$ &quot;#,##0.00\ ;&quot;(R$ &quot;#,##0.00\)"/>
    <numFmt numFmtId="165" formatCode="[$R$ -416]#,##0.00"/>
    <numFmt numFmtId="166" formatCode="#,##0.00000000"/>
    <numFmt numFmtId="167" formatCode="[$R$-416]\ #,##0.00;[RED]\-[$R$-416]\ #,##0.00"/>
    <numFmt numFmtId="168" formatCode="0.00000000"/>
    <numFmt numFmtId="169" formatCode="0.000"/>
    <numFmt numFmtId="170" formatCode="0.0"/>
  </numFmts>
  <fonts count="7">
    <font>
      <sz val="11.0"/>
      <color rgb="FF000000"/>
      <name val="Calibri"/>
      <scheme val="minor"/>
    </font>
    <font>
      <b/>
      <sz val="11.0"/>
      <color rgb="FF000000"/>
      <name val="Arial"/>
    </font>
    <font/>
    <font>
      <sz val="11.0"/>
      <color rgb="FF000000"/>
      <name val="Arial"/>
    </font>
    <font>
      <sz val="9.0"/>
      <color rgb="FFFF0000"/>
      <name val="Arial"/>
    </font>
    <font>
      <sz val="9.0"/>
      <color rgb="FF000000"/>
      <name val="Arial"/>
    </font>
    <font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4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4" fillId="2" fontId="1" numFmtId="0" xfId="0" applyAlignment="1" applyBorder="1" applyFill="1" applyFont="1">
      <alignment shrinkToFit="0" vertical="bottom" wrapText="0"/>
    </xf>
    <xf borderId="1" fillId="2" fontId="3" numFmtId="0" xfId="0" applyAlignment="1" applyBorder="1" applyFont="1">
      <alignment horizontal="center" readingOrder="0" shrinkToFit="0" vertical="bottom" wrapText="0"/>
    </xf>
    <xf borderId="0" fillId="0" fontId="3" numFmtId="164" xfId="0" applyAlignment="1" applyFont="1" applyNumberFormat="1">
      <alignment horizontal="center" shrinkToFit="0" vertical="center" wrapText="0"/>
    </xf>
    <xf borderId="5" fillId="2" fontId="3" numFmtId="0" xfId="0" applyAlignment="1" applyBorder="1" applyFont="1">
      <alignment shrinkToFit="0" vertical="bottom" wrapText="0"/>
    </xf>
    <xf borderId="6" fillId="2" fontId="3" numFmtId="0" xfId="0" applyAlignment="1" applyBorder="1" applyFont="1">
      <alignment horizontal="center" readingOrder="0" shrinkToFit="0" vertical="bottom" wrapText="0"/>
    </xf>
    <xf borderId="7" fillId="0" fontId="2" numFmtId="0" xfId="0" applyBorder="1" applyFont="1"/>
    <xf borderId="8" fillId="0" fontId="2" numFmtId="0" xfId="0" applyBorder="1" applyFont="1"/>
    <xf borderId="0" fillId="3" fontId="3" numFmtId="0" xfId="0" applyAlignment="1" applyFill="1" applyFont="1">
      <alignment readingOrder="0" shrinkToFit="0" vertical="bottom" wrapText="1"/>
    </xf>
    <xf borderId="0" fillId="3" fontId="4" numFmtId="165" xfId="0" applyAlignment="1" applyFont="1" applyNumberFormat="1">
      <alignment horizontal="center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9" fillId="4" fontId="3" numFmtId="0" xfId="0" applyAlignment="1" applyBorder="1" applyFill="1" applyFont="1">
      <alignment readingOrder="0" shrinkToFit="0" vertical="bottom" wrapText="1"/>
    </xf>
    <xf borderId="10" fillId="5" fontId="4" numFmtId="165" xfId="0" applyAlignment="1" applyBorder="1" applyFill="1" applyFont="1" applyNumberFormat="1">
      <alignment horizontal="center" readingOrder="0" shrinkToFit="0" vertical="center" wrapText="1"/>
    </xf>
    <xf borderId="0" fillId="5" fontId="3" numFmtId="0" xfId="0" applyAlignment="1" applyFont="1">
      <alignment readingOrder="0" shrinkToFit="0" vertical="bottom" wrapText="1"/>
    </xf>
    <xf borderId="0" fillId="0" fontId="3" numFmtId="0" xfId="0" applyAlignment="1" applyFont="1">
      <alignment horizontal="center" shrinkToFit="0" vertical="center" wrapText="0"/>
    </xf>
    <xf borderId="4" fillId="4" fontId="3" numFmtId="0" xfId="0" applyAlignment="1" applyBorder="1" applyFont="1">
      <alignment readingOrder="0" shrinkToFit="0" vertical="bottom" wrapText="1"/>
    </xf>
    <xf borderId="1" fillId="5" fontId="4" numFmtId="165" xfId="0" applyAlignment="1" applyBorder="1" applyFont="1" applyNumberFormat="1">
      <alignment horizontal="center" readingOrder="0" shrinkToFit="0" vertical="center" wrapText="1"/>
    </xf>
    <xf borderId="4" fillId="4" fontId="3" numFmtId="0" xfId="0" applyAlignment="1" applyBorder="1" applyFont="1">
      <alignment horizontal="center" shrinkToFit="0" vertical="center" wrapText="0"/>
    </xf>
    <xf borderId="1" fillId="4" fontId="3" numFmtId="0" xfId="0" applyAlignment="1" applyBorder="1" applyFont="1">
      <alignment horizontal="center" shrinkToFit="0" vertical="center" wrapText="0"/>
    </xf>
    <xf borderId="4" fillId="4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shrinkToFit="0" vertical="center" wrapText="0"/>
    </xf>
    <xf borderId="5" fillId="5" fontId="4" numFmtId="0" xfId="0" applyAlignment="1" applyBorder="1" applyFont="1">
      <alignment horizontal="center" readingOrder="0" shrinkToFit="0" vertical="center" wrapText="1"/>
    </xf>
    <xf borderId="4" fillId="0" fontId="3" numFmtId="166" xfId="0" applyAlignment="1" applyBorder="1" applyFont="1" applyNumberFormat="1">
      <alignment shrinkToFit="0" vertical="bottom" wrapText="0"/>
    </xf>
    <xf borderId="4" fillId="6" fontId="4" numFmtId="165" xfId="0" applyAlignment="1" applyBorder="1" applyFill="1" applyFont="1" applyNumberFormat="1">
      <alignment horizontal="center" readingOrder="0" shrinkToFit="0" vertical="center" wrapText="1"/>
    </xf>
    <xf borderId="4" fillId="0" fontId="3" numFmtId="167" xfId="0" applyAlignment="1" applyBorder="1" applyFont="1" applyNumberFormat="1">
      <alignment shrinkToFit="0" vertical="bottom" wrapText="0"/>
    </xf>
    <xf borderId="9" fillId="0" fontId="2" numFmtId="0" xfId="0" applyBorder="1" applyFont="1"/>
    <xf borderId="0" fillId="0" fontId="1" numFmtId="167" xfId="0" applyAlignment="1" applyFont="1" applyNumberFormat="1">
      <alignment shrinkToFit="0" vertical="bottom" wrapText="0"/>
    </xf>
    <xf borderId="0" fillId="0" fontId="3" numFmtId="167" xfId="0" applyAlignment="1" applyFont="1" applyNumberFormat="1">
      <alignment shrinkToFit="0" vertical="bottom" wrapText="0"/>
    </xf>
    <xf borderId="0" fillId="6" fontId="3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5" fillId="0" fontId="3" numFmtId="0" xfId="0" applyAlignment="1" applyBorder="1" applyFont="1">
      <alignment horizontal="center" shrinkToFit="0" vertical="center" wrapText="1"/>
    </xf>
    <xf borderId="0" fillId="0" fontId="3" numFmtId="166" xfId="0" applyAlignment="1" applyFont="1" applyNumberFormat="1">
      <alignment shrinkToFit="0" vertical="bottom" wrapText="0"/>
    </xf>
    <xf borderId="0" fillId="6" fontId="3" numFmtId="167" xfId="0" applyAlignment="1" applyFont="1" applyNumberFormat="1">
      <alignment shrinkToFit="0" vertical="bottom" wrapText="0"/>
    </xf>
    <xf borderId="5" fillId="0" fontId="3" numFmtId="0" xfId="0" applyAlignment="1" applyBorder="1" applyFont="1">
      <alignment horizontal="center" readingOrder="0" shrinkToFit="0" vertical="center" wrapText="1"/>
    </xf>
    <xf borderId="4" fillId="0" fontId="3" numFmtId="4" xfId="0" applyAlignment="1" applyBorder="1" applyFont="1" applyNumberFormat="1">
      <alignment horizontal="center" shrinkToFit="0" vertical="bottom" wrapText="0"/>
    </xf>
    <xf borderId="4" fillId="0" fontId="3" numFmtId="168" xfId="0" applyAlignment="1" applyBorder="1" applyFont="1" applyNumberFormat="1">
      <alignment shrinkToFit="0" vertical="bottom" wrapText="0"/>
    </xf>
    <xf borderId="4" fillId="5" fontId="4" numFmtId="165" xfId="0" applyAlignment="1" applyBorder="1" applyFont="1" applyNumberFormat="1">
      <alignment horizontal="center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0"/>
    </xf>
    <xf borderId="0" fillId="0" fontId="1" numFmtId="167" xfId="0" applyAlignment="1" applyFont="1" applyNumberFormat="1">
      <alignment horizontal="center" shrinkToFit="0" vertical="center" wrapText="0"/>
    </xf>
    <xf borderId="4" fillId="4" fontId="3" numFmtId="0" xfId="0" applyAlignment="1" applyBorder="1" applyFont="1">
      <alignment horizontal="center" readingOrder="0" shrinkToFit="0" vertical="center" wrapText="0"/>
    </xf>
    <xf borderId="4" fillId="4" fontId="3" numFmtId="0" xfId="0" applyAlignment="1" applyBorder="1" applyFont="1">
      <alignment horizontal="center" readingOrder="0" shrinkToFit="0" vertical="center" wrapText="1"/>
    </xf>
    <xf borderId="4" fillId="4" fontId="3" numFmtId="164" xfId="0" applyAlignment="1" applyBorder="1" applyFont="1" applyNumberFormat="1">
      <alignment horizontal="center" shrinkToFit="0" vertical="center" wrapText="0"/>
    </xf>
    <xf borderId="5" fillId="4" fontId="3" numFmtId="164" xfId="0" applyAlignment="1" applyBorder="1" applyFont="1" applyNumberFormat="1">
      <alignment horizontal="center" shrinkToFit="0" vertical="center" wrapText="1"/>
    </xf>
    <xf borderId="5" fillId="0" fontId="3" numFmtId="0" xfId="0" applyAlignment="1" applyBorder="1" applyFont="1">
      <alignment horizontal="center" readingOrder="0" shrinkToFit="0" vertical="bottom" wrapText="1"/>
    </xf>
    <xf borderId="4" fillId="0" fontId="3" numFmtId="167" xfId="0" applyAlignment="1" applyBorder="1" applyFont="1" applyNumberForma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4" fillId="0" fontId="3" numFmtId="2" xfId="0" applyAlignment="1" applyBorder="1" applyFont="1" applyNumberFormat="1">
      <alignment horizontal="center" shrinkToFit="0" vertical="bottom" wrapText="0"/>
    </xf>
    <xf borderId="1" fillId="0" fontId="3" numFmtId="164" xfId="0" applyAlignment="1" applyBorder="1" applyFont="1" applyNumberFormat="1">
      <alignment horizontal="center" shrinkToFit="0" vertical="bottom" wrapText="0"/>
    </xf>
    <xf borderId="11" fillId="0" fontId="2" numFmtId="0" xfId="0" applyBorder="1" applyFont="1"/>
    <xf borderId="4" fillId="0" fontId="3" numFmtId="0" xfId="0" applyAlignment="1" applyBorder="1" applyFont="1">
      <alignment horizontal="center" readingOrder="0" shrinkToFit="0" vertical="bottom" wrapText="1"/>
    </xf>
    <xf borderId="4" fillId="0" fontId="3" numFmtId="169" xfId="0" applyAlignment="1" applyBorder="1" applyFont="1" applyNumberFormat="1">
      <alignment horizontal="center" shrinkToFit="0" vertical="bottom" wrapText="0"/>
    </xf>
    <xf borderId="0" fillId="0" fontId="3" numFmtId="167" xfId="0" applyAlignment="1" applyFont="1" applyNumberForma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4" fillId="0" fontId="1" numFmtId="2" xfId="0" applyAlignment="1" applyBorder="1" applyFont="1" applyNumberFormat="1">
      <alignment shrinkToFit="0" vertical="bottom" wrapText="0"/>
    </xf>
    <xf borderId="4" fillId="0" fontId="6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1"/>
    </xf>
    <xf borderId="4" fillId="0" fontId="3" numFmtId="170" xfId="0" applyAlignment="1" applyBorder="1" applyFont="1" applyNumberFormat="1">
      <alignment horizontal="center" shrinkToFit="0" vertical="bottom" wrapText="0"/>
    </xf>
    <xf borderId="12" fillId="7" fontId="1" numFmtId="0" xfId="0" applyAlignment="1" applyBorder="1" applyFill="1" applyFont="1">
      <alignment shrinkToFit="0" vertical="bottom" wrapText="0"/>
    </xf>
    <xf borderId="13" fillId="7" fontId="1" numFmtId="0" xfId="0" applyAlignment="1" applyBorder="1" applyFont="1">
      <alignment shrinkToFit="0" vertical="bottom" wrapText="0"/>
    </xf>
    <xf borderId="4" fillId="7" fontId="1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48.0"/>
    <col customWidth="1" min="3" max="3" width="27.43"/>
    <col customWidth="1" min="4" max="4" width="12.86"/>
    <col customWidth="1" min="5" max="5" width="27.14"/>
    <col customWidth="1" min="6" max="6" width="14.86"/>
    <col customWidth="1" min="7" max="7" width="22.43"/>
    <col customWidth="1" min="8" max="8" width="14.86"/>
    <col customWidth="1" min="9" max="13" width="12.0"/>
    <col customWidth="1" min="14" max="26" width="9.86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3.5" customHeight="1">
      <c r="A2" s="5"/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3.5" customHeight="1">
      <c r="A3" s="5"/>
      <c r="B3" s="7" t="s">
        <v>1</v>
      </c>
      <c r="C3" s="8" t="s">
        <v>2</v>
      </c>
      <c r="D3" s="2"/>
      <c r="E3" s="3"/>
      <c r="F3" s="9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3.5" customHeight="1">
      <c r="A4" s="5"/>
      <c r="B4" s="10" t="s">
        <v>3</v>
      </c>
      <c r="C4" s="11" t="s">
        <v>4</v>
      </c>
      <c r="D4" s="12"/>
      <c r="E4" s="13"/>
      <c r="F4" s="9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20.25" customHeight="1">
      <c r="A5" s="5"/>
      <c r="B5" s="14"/>
      <c r="C5" s="15"/>
      <c r="D5" s="15"/>
      <c r="E5" s="15"/>
      <c r="F5" s="14"/>
      <c r="G5" s="14"/>
      <c r="H5" s="14"/>
      <c r="I5" s="4"/>
      <c r="J5" s="1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9.25" customHeight="1">
      <c r="A6" s="5"/>
      <c r="B6" s="17" t="s">
        <v>5</v>
      </c>
      <c r="C6" s="18">
        <v>0.0</v>
      </c>
      <c r="D6" s="19" t="s">
        <v>6</v>
      </c>
      <c r="G6" s="14"/>
      <c r="H6" s="14"/>
      <c r="I6" s="4"/>
      <c r="J6" s="1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9.25" customHeight="1">
      <c r="A7" s="20"/>
      <c r="B7" s="21" t="s">
        <v>7</v>
      </c>
      <c r="C7" s="22">
        <v>0.0</v>
      </c>
      <c r="D7" s="19" t="s">
        <v>6</v>
      </c>
      <c r="G7" s="14"/>
      <c r="H7" s="14"/>
      <c r="I7" s="4"/>
      <c r="J7" s="1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20"/>
      <c r="B8" s="4"/>
      <c r="C8" s="4"/>
      <c r="D8" s="4"/>
      <c r="E8" s="4"/>
      <c r="F8" s="4"/>
      <c r="G8" s="4"/>
      <c r="H8" s="4"/>
      <c r="I8" s="4"/>
      <c r="J8" s="1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23" t="s">
        <v>8</v>
      </c>
      <c r="B9" s="23" t="s">
        <v>9</v>
      </c>
      <c r="C9" s="24" t="s">
        <v>10</v>
      </c>
      <c r="D9" s="3"/>
      <c r="E9" s="25" t="s">
        <v>11</v>
      </c>
      <c r="F9" s="23" t="s">
        <v>12</v>
      </c>
      <c r="G9" s="4"/>
      <c r="H9" s="5"/>
      <c r="I9" s="5"/>
      <c r="J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26" t="s">
        <v>13</v>
      </c>
      <c r="B10" s="27" t="s">
        <v>14</v>
      </c>
      <c r="C10" s="28" t="s">
        <v>15</v>
      </c>
      <c r="D10" s="29" t="str">
        <f>1/(30*C10)</f>
        <v>#VALUE!</v>
      </c>
      <c r="E10" s="30">
        <f>$C$6</f>
        <v>0</v>
      </c>
      <c r="F10" s="31" t="str">
        <f t="shared" ref="F10:F11" si="1">D10*E10</f>
        <v>#VALUE!</v>
      </c>
      <c r="G10" s="4"/>
      <c r="H10" s="20"/>
      <c r="I10" s="4"/>
      <c r="J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26" t="s">
        <v>16</v>
      </c>
      <c r="B11" s="32"/>
      <c r="C11" s="32"/>
      <c r="D11" s="29" t="str">
        <f>1/C10</f>
        <v>#VALUE!</v>
      </c>
      <c r="E11" s="30">
        <f>$C$7</f>
        <v>0</v>
      </c>
      <c r="F11" s="31" t="str">
        <f t="shared" si="1"/>
        <v>#VALUE!</v>
      </c>
      <c r="G11" s="4"/>
      <c r="H11" s="4"/>
      <c r="I11" s="33"/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4"/>
      <c r="B12" s="4"/>
      <c r="C12" s="4"/>
      <c r="D12" s="34"/>
      <c r="E12" s="35"/>
      <c r="F12" s="34" t="str">
        <f>F10+F11</f>
        <v>#VALUE!</v>
      </c>
      <c r="G12" s="4"/>
      <c r="H12" s="4"/>
      <c r="I12" s="33"/>
      <c r="J12" s="1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26" t="s">
        <v>13</v>
      </c>
      <c r="B13" s="27" t="s">
        <v>17</v>
      </c>
      <c r="C13" s="28" t="s">
        <v>15</v>
      </c>
      <c r="D13" s="29" t="str">
        <f>1/(30*C13)</f>
        <v>#VALUE!</v>
      </c>
      <c r="E13" s="30">
        <f>$C$6</f>
        <v>0</v>
      </c>
      <c r="F13" s="31" t="str">
        <f t="shared" ref="F13:F14" si="2">D13*E13</f>
        <v>#VALUE!</v>
      </c>
      <c r="G13" s="4"/>
      <c r="H13" s="4"/>
      <c r="I13" s="33"/>
      <c r="J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26" t="s">
        <v>16</v>
      </c>
      <c r="B14" s="32"/>
      <c r="C14" s="32"/>
      <c r="D14" s="29" t="str">
        <f>1/C13</f>
        <v>#VALUE!</v>
      </c>
      <c r="E14" s="30">
        <f>$C$7</f>
        <v>0</v>
      </c>
      <c r="F14" s="31" t="str">
        <f t="shared" si="2"/>
        <v>#VALUE!</v>
      </c>
      <c r="G14" s="4"/>
      <c r="H14" s="4"/>
      <c r="I14" s="33"/>
      <c r="J14" s="1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4"/>
      <c r="B15" s="4"/>
      <c r="C15" s="4"/>
      <c r="D15" s="34"/>
      <c r="E15" s="35"/>
      <c r="F15" s="34" t="str">
        <f>F13+F14</f>
        <v>#VALUE!</v>
      </c>
      <c r="G15" s="4"/>
      <c r="H15" s="4"/>
      <c r="I15" s="33"/>
      <c r="J15" s="1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26" t="s">
        <v>13</v>
      </c>
      <c r="B16" s="27" t="s">
        <v>18</v>
      </c>
      <c r="C16" s="28" t="s">
        <v>15</v>
      </c>
      <c r="D16" s="29" t="str">
        <f>1/(30*C16)</f>
        <v>#VALUE!</v>
      </c>
      <c r="E16" s="30">
        <f>$C$6</f>
        <v>0</v>
      </c>
      <c r="F16" s="31" t="str">
        <f t="shared" ref="F16:F17" si="3">D16*E16</f>
        <v>#VALUE!</v>
      </c>
      <c r="G16" s="4"/>
      <c r="H16" s="4"/>
      <c r="I16" s="33"/>
      <c r="J16" s="3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26" t="s">
        <v>16</v>
      </c>
      <c r="B17" s="32"/>
      <c r="C17" s="32"/>
      <c r="D17" s="29" t="str">
        <f>1/C16</f>
        <v>#VALUE!</v>
      </c>
      <c r="E17" s="30">
        <f>$C$7</f>
        <v>0</v>
      </c>
      <c r="F17" s="31" t="str">
        <f t="shared" si="3"/>
        <v>#VALUE!</v>
      </c>
      <c r="G17" s="4"/>
      <c r="H17" s="4"/>
      <c r="I17" s="33"/>
      <c r="J17" s="1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4"/>
      <c r="B18" s="4"/>
      <c r="C18" s="4"/>
      <c r="D18" s="34"/>
      <c r="E18" s="35"/>
      <c r="F18" s="34" t="str">
        <f>F16+F17</f>
        <v>#VALUE!</v>
      </c>
      <c r="G18" s="4"/>
      <c r="H18" s="4"/>
      <c r="I18" s="33"/>
      <c r="J18" s="3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26" t="s">
        <v>13</v>
      </c>
      <c r="B19" s="27" t="s">
        <v>19</v>
      </c>
      <c r="C19" s="28" t="s">
        <v>15</v>
      </c>
      <c r="D19" s="29" t="str">
        <f>1/(30*C19)</f>
        <v>#VALUE!</v>
      </c>
      <c r="E19" s="30">
        <f>$C$6</f>
        <v>0</v>
      </c>
      <c r="F19" s="31" t="str">
        <f t="shared" ref="F19:F20" si="4">D19*E19</f>
        <v>#VALUE!</v>
      </c>
      <c r="G19" s="4"/>
      <c r="H19" s="4"/>
      <c r="I19" s="33"/>
      <c r="J19" s="3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75" customHeight="1">
      <c r="A20" s="26" t="s">
        <v>16</v>
      </c>
      <c r="B20" s="32"/>
      <c r="C20" s="32"/>
      <c r="D20" s="29" t="str">
        <f>1/C19</f>
        <v>#VALUE!</v>
      </c>
      <c r="E20" s="30">
        <f>$C$7</f>
        <v>0</v>
      </c>
      <c r="F20" s="31" t="str">
        <f t="shared" si="4"/>
        <v>#VALUE!</v>
      </c>
      <c r="G20" s="4"/>
      <c r="H20" s="4"/>
      <c r="I20" s="33"/>
      <c r="J20" s="1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4"/>
      <c r="B21" s="4"/>
      <c r="C21" s="4"/>
      <c r="D21" s="34"/>
      <c r="E21" s="35"/>
      <c r="F21" s="34" t="str">
        <f>F19+F20</f>
        <v>#VALUE!</v>
      </c>
      <c r="G21" s="4"/>
      <c r="H21" s="4"/>
      <c r="I21" s="33"/>
      <c r="J21" s="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75" customHeight="1">
      <c r="A22" s="26" t="s">
        <v>13</v>
      </c>
      <c r="B22" s="27" t="s">
        <v>20</v>
      </c>
      <c r="C22" s="28" t="s">
        <v>15</v>
      </c>
      <c r="D22" s="29" t="str">
        <f>1/(30*C22)</f>
        <v>#VALUE!</v>
      </c>
      <c r="E22" s="30">
        <f>$C$6</f>
        <v>0</v>
      </c>
      <c r="F22" s="31" t="str">
        <f t="shared" ref="F22:F23" si="5">D22*E22</f>
        <v>#VALUE!</v>
      </c>
      <c r="G22" s="4"/>
      <c r="H22" s="4"/>
      <c r="I22" s="33"/>
      <c r="J22" s="3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75" customHeight="1">
      <c r="A23" s="26" t="s">
        <v>16</v>
      </c>
      <c r="B23" s="32"/>
      <c r="C23" s="32"/>
      <c r="D23" s="29" t="str">
        <f>1/C22</f>
        <v>#VALUE!</v>
      </c>
      <c r="E23" s="30">
        <f>$C$7</f>
        <v>0</v>
      </c>
      <c r="F23" s="31" t="str">
        <f t="shared" si="5"/>
        <v>#VALUE!</v>
      </c>
      <c r="G23" s="4"/>
      <c r="H23" s="4"/>
      <c r="I23" s="3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75" customHeight="1">
      <c r="A24" s="4"/>
      <c r="B24" s="4"/>
      <c r="C24" s="4"/>
      <c r="D24" s="34"/>
      <c r="E24" s="35"/>
      <c r="F24" s="34" t="str">
        <f>F22+F23</f>
        <v>#VALUE!</v>
      </c>
      <c r="G24" s="4"/>
      <c r="H24" s="4"/>
      <c r="I24" s="3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75" customHeight="1">
      <c r="A25" s="26" t="s">
        <v>13</v>
      </c>
      <c r="B25" s="27" t="s">
        <v>21</v>
      </c>
      <c r="C25" s="28" t="s">
        <v>15</v>
      </c>
      <c r="D25" s="29" t="str">
        <f>1/(30*C25)</f>
        <v>#VALUE!</v>
      </c>
      <c r="E25" s="30">
        <f>$C$6</f>
        <v>0</v>
      </c>
      <c r="F25" s="31" t="str">
        <f t="shared" ref="F25:F26" si="6">D25*E25</f>
        <v>#VALUE!</v>
      </c>
      <c r="G25" s="4"/>
      <c r="H25" s="4"/>
      <c r="I25" s="3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26" t="s">
        <v>16</v>
      </c>
      <c r="B26" s="32"/>
      <c r="C26" s="32"/>
      <c r="D26" s="29" t="str">
        <f>1/C25</f>
        <v>#VALUE!</v>
      </c>
      <c r="E26" s="30">
        <f>$C$7</f>
        <v>0</v>
      </c>
      <c r="F26" s="31" t="str">
        <f t="shared" si="6"/>
        <v>#VALUE!</v>
      </c>
      <c r="G26" s="4"/>
      <c r="H26" s="4"/>
      <c r="I26" s="3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75" customHeight="1">
      <c r="A27" s="4"/>
      <c r="B27" s="4"/>
      <c r="C27" s="4"/>
      <c r="D27" s="34"/>
      <c r="E27" s="35"/>
      <c r="F27" s="34" t="str">
        <f>F25+F26</f>
        <v>#VALUE!</v>
      </c>
      <c r="G27" s="4"/>
      <c r="H27" s="4"/>
      <c r="I27" s="3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75" customHeight="1">
      <c r="A28" s="26" t="s">
        <v>13</v>
      </c>
      <c r="B28" s="27" t="s">
        <v>22</v>
      </c>
      <c r="C28" s="28" t="s">
        <v>15</v>
      </c>
      <c r="D28" s="29" t="str">
        <f>1/(30*C28)</f>
        <v>#VALUE!</v>
      </c>
      <c r="E28" s="30">
        <f>$C$6</f>
        <v>0</v>
      </c>
      <c r="F28" s="31" t="str">
        <f t="shared" ref="F28:F29" si="7">D28*E28</f>
        <v>#VALUE!</v>
      </c>
      <c r="G28" s="4"/>
      <c r="H28" s="4"/>
      <c r="I28" s="3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75" customHeight="1">
      <c r="A29" s="26" t="s">
        <v>16</v>
      </c>
      <c r="B29" s="32"/>
      <c r="C29" s="32"/>
      <c r="D29" s="29" t="str">
        <f>1/C28</f>
        <v>#VALUE!</v>
      </c>
      <c r="E29" s="30">
        <f>$C$7</f>
        <v>0</v>
      </c>
      <c r="F29" s="31" t="str">
        <f t="shared" si="7"/>
        <v>#VALUE!</v>
      </c>
      <c r="G29" s="4"/>
      <c r="H29" s="4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75" customHeight="1">
      <c r="A30" s="4"/>
      <c r="B30" s="4"/>
      <c r="C30" s="4"/>
      <c r="D30" s="34"/>
      <c r="E30" s="35"/>
      <c r="F30" s="34" t="str">
        <f>F28+F29</f>
        <v>#VALUE!</v>
      </c>
      <c r="G30" s="4"/>
      <c r="H30" s="4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26" t="s">
        <v>13</v>
      </c>
      <c r="B31" s="38" t="s">
        <v>23</v>
      </c>
      <c r="C31" s="28" t="s">
        <v>15</v>
      </c>
      <c r="D31" s="29" t="str">
        <f>1/(30*C31)</f>
        <v>#VALUE!</v>
      </c>
      <c r="E31" s="30">
        <f>$C$6</f>
        <v>0</v>
      </c>
      <c r="F31" s="31" t="str">
        <f t="shared" ref="F31:F32" si="8">D31*E31</f>
        <v>#VALUE!</v>
      </c>
      <c r="G31" s="4"/>
      <c r="H31" s="4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26" t="s">
        <v>16</v>
      </c>
      <c r="B32" s="32"/>
      <c r="C32" s="32"/>
      <c r="D32" s="29" t="str">
        <f>1/C31</f>
        <v>#VALUE!</v>
      </c>
      <c r="E32" s="30">
        <f>$C$7</f>
        <v>0</v>
      </c>
      <c r="F32" s="31" t="str">
        <f t="shared" si="8"/>
        <v>#VALUE!</v>
      </c>
      <c r="G32" s="4"/>
      <c r="H32" s="4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4"/>
      <c r="B33" s="4"/>
      <c r="C33" s="4"/>
      <c r="D33" s="34"/>
      <c r="E33" s="35"/>
      <c r="F33" s="34" t="str">
        <f>F31+F32</f>
        <v>#VALUE!</v>
      </c>
      <c r="G33" s="4"/>
      <c r="H33" s="4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75" customHeight="1">
      <c r="A34" s="26" t="s">
        <v>13</v>
      </c>
      <c r="B34" s="27" t="s">
        <v>24</v>
      </c>
      <c r="C34" s="28" t="s">
        <v>15</v>
      </c>
      <c r="D34" s="29" t="str">
        <f>1/(30*C34)</f>
        <v>#VALUE!</v>
      </c>
      <c r="E34" s="30">
        <f>$C$6</f>
        <v>0</v>
      </c>
      <c r="F34" s="31" t="str">
        <f t="shared" ref="F34:F35" si="9">D34*E34</f>
        <v>#VALUE!</v>
      </c>
      <c r="G34" s="4"/>
      <c r="H34" s="4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26" t="s">
        <v>16</v>
      </c>
      <c r="B35" s="32"/>
      <c r="C35" s="32"/>
      <c r="D35" s="29" t="str">
        <f>1/C34</f>
        <v>#VALUE!</v>
      </c>
      <c r="E35" s="30">
        <f>$C$7</f>
        <v>0</v>
      </c>
      <c r="F35" s="31" t="str">
        <f t="shared" si="9"/>
        <v>#VALUE!</v>
      </c>
      <c r="G35" s="4"/>
      <c r="H35" s="4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4"/>
      <c r="B36" s="4"/>
      <c r="C36" s="4"/>
      <c r="D36" s="34"/>
      <c r="E36" s="35"/>
      <c r="F36" s="34" t="str">
        <f>F34+F35</f>
        <v>#VALUE!</v>
      </c>
      <c r="G36" s="4"/>
      <c r="H36" s="4"/>
      <c r="I36" s="3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26" t="s">
        <v>13</v>
      </c>
      <c r="B37" s="27" t="s">
        <v>25</v>
      </c>
      <c r="C37" s="28" t="s">
        <v>15</v>
      </c>
      <c r="D37" s="29" t="str">
        <f>1/(30*C37)</f>
        <v>#VALUE!</v>
      </c>
      <c r="E37" s="30">
        <f>$C$6</f>
        <v>0</v>
      </c>
      <c r="F37" s="31" t="str">
        <f t="shared" ref="F37:F38" si="10">D37*E37</f>
        <v>#VALUE!</v>
      </c>
      <c r="G37" s="4"/>
      <c r="H37" s="4"/>
      <c r="I37" s="3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26" t="s">
        <v>16</v>
      </c>
      <c r="B38" s="32"/>
      <c r="C38" s="32"/>
      <c r="D38" s="29" t="str">
        <f>1/C37</f>
        <v>#VALUE!</v>
      </c>
      <c r="E38" s="30">
        <f>$C$7</f>
        <v>0</v>
      </c>
      <c r="F38" s="31" t="str">
        <f t="shared" si="10"/>
        <v>#VALUE!</v>
      </c>
      <c r="G38" s="4"/>
      <c r="H38" s="4"/>
      <c r="I38" s="3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4"/>
      <c r="B39" s="4"/>
      <c r="C39" s="4"/>
      <c r="D39" s="34"/>
      <c r="E39" s="35"/>
      <c r="F39" s="34" t="str">
        <f>F37+F38</f>
        <v>#VALUE!</v>
      </c>
      <c r="G39" s="4"/>
      <c r="H39" s="4"/>
      <c r="I39" s="3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26" t="s">
        <v>13</v>
      </c>
      <c r="B40" s="27" t="s">
        <v>26</v>
      </c>
      <c r="C40" s="28" t="s">
        <v>15</v>
      </c>
      <c r="D40" s="29" t="str">
        <f>1/(30*C40)</f>
        <v>#VALUE!</v>
      </c>
      <c r="E40" s="30">
        <f>$C$6</f>
        <v>0</v>
      </c>
      <c r="F40" s="31" t="str">
        <f t="shared" ref="F40:F41" si="11">D40*E40</f>
        <v>#VALUE!</v>
      </c>
      <c r="G40" s="4"/>
      <c r="H40" s="4"/>
      <c r="I40" s="3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26" t="s">
        <v>16</v>
      </c>
      <c r="B41" s="32"/>
      <c r="C41" s="32"/>
      <c r="D41" s="29" t="str">
        <f>1/C40</f>
        <v>#VALUE!</v>
      </c>
      <c r="E41" s="30">
        <f>$C$7</f>
        <v>0</v>
      </c>
      <c r="F41" s="31" t="str">
        <f t="shared" si="11"/>
        <v>#VALUE!</v>
      </c>
      <c r="G41" s="4"/>
      <c r="H41" s="4"/>
      <c r="I41" s="3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4"/>
      <c r="B42" s="4"/>
      <c r="C42" s="4"/>
      <c r="D42" s="34"/>
      <c r="E42" s="35"/>
      <c r="F42" s="34" t="str">
        <f>F40+F41</f>
        <v>#VALUE!</v>
      </c>
      <c r="G42" s="4"/>
      <c r="H42" s="4"/>
      <c r="I42" s="3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26" t="s">
        <v>13</v>
      </c>
      <c r="B43" s="27" t="s">
        <v>27</v>
      </c>
      <c r="C43" s="28" t="s">
        <v>15</v>
      </c>
      <c r="D43" s="29" t="str">
        <f>1/(30*C43)</f>
        <v>#VALUE!</v>
      </c>
      <c r="E43" s="30">
        <f>$C$6</f>
        <v>0</v>
      </c>
      <c r="F43" s="31" t="str">
        <f t="shared" ref="F43:F44" si="12">D43*E43</f>
        <v>#VALUE!</v>
      </c>
      <c r="G43" s="4"/>
      <c r="H43" s="4"/>
      <c r="I43" s="3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75" customHeight="1">
      <c r="A44" s="26" t="s">
        <v>16</v>
      </c>
      <c r="B44" s="32"/>
      <c r="C44" s="32"/>
      <c r="D44" s="29" t="str">
        <f>1/C43</f>
        <v>#VALUE!</v>
      </c>
      <c r="E44" s="30">
        <f>$C$7</f>
        <v>0</v>
      </c>
      <c r="F44" s="31" t="str">
        <f t="shared" si="12"/>
        <v>#VALUE!</v>
      </c>
      <c r="G44" s="4"/>
      <c r="H44" s="4"/>
      <c r="I44" s="3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75" customHeight="1">
      <c r="A45" s="4"/>
      <c r="B45" s="4"/>
      <c r="C45" s="4"/>
      <c r="D45" s="34"/>
      <c r="E45" s="35"/>
      <c r="F45" s="34" t="str">
        <f>F43+F44</f>
        <v>#VALUE!</v>
      </c>
      <c r="G45" s="4"/>
      <c r="H45" s="4"/>
      <c r="I45" s="3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75" customHeight="1">
      <c r="A46" s="26" t="s">
        <v>13</v>
      </c>
      <c r="B46" s="38" t="s">
        <v>28</v>
      </c>
      <c r="C46" s="28" t="s">
        <v>15</v>
      </c>
      <c r="D46" s="29" t="str">
        <f>1/(30*C46)</f>
        <v>#VALUE!</v>
      </c>
      <c r="E46" s="30">
        <f>$C$6</f>
        <v>0</v>
      </c>
      <c r="F46" s="31" t="str">
        <f t="shared" ref="F46:F47" si="13">D46*E46</f>
        <v>#VALUE!</v>
      </c>
      <c r="G46" s="4"/>
      <c r="H46" s="4"/>
      <c r="I46" s="3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75" customHeight="1">
      <c r="A47" s="26" t="s">
        <v>16</v>
      </c>
      <c r="B47" s="32"/>
      <c r="C47" s="32"/>
      <c r="D47" s="29" t="str">
        <f>1/C46</f>
        <v>#VALUE!</v>
      </c>
      <c r="E47" s="30">
        <f>$C$7</f>
        <v>0</v>
      </c>
      <c r="F47" s="31" t="str">
        <f t="shared" si="13"/>
        <v>#VALUE!</v>
      </c>
      <c r="G47" s="4"/>
      <c r="H47" s="4"/>
      <c r="I47" s="3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4"/>
      <c r="B48" s="4"/>
      <c r="C48" s="4"/>
      <c r="D48" s="39"/>
      <c r="E48" s="40"/>
      <c r="F48" s="34" t="str">
        <f>F46+F47</f>
        <v>#VALUE!</v>
      </c>
      <c r="G48" s="4"/>
      <c r="H48" s="4"/>
      <c r="I48" s="3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26" t="s">
        <v>13</v>
      </c>
      <c r="B49" s="27" t="s">
        <v>29</v>
      </c>
      <c r="C49" s="28" t="s">
        <v>15</v>
      </c>
      <c r="D49" s="29" t="str">
        <f>1/(30*C49)</f>
        <v>#VALUE!</v>
      </c>
      <c r="E49" s="30">
        <f>$C$6</f>
        <v>0</v>
      </c>
      <c r="F49" s="31" t="str">
        <f t="shared" ref="F49:F50" si="14">D49*E49</f>
        <v>#VALUE!</v>
      </c>
      <c r="G49" s="4"/>
      <c r="H49" s="4"/>
      <c r="I49" s="3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75" customHeight="1">
      <c r="A50" s="26" t="s">
        <v>16</v>
      </c>
      <c r="B50" s="32"/>
      <c r="C50" s="32"/>
      <c r="D50" s="29" t="str">
        <f>1/C49</f>
        <v>#VALUE!</v>
      </c>
      <c r="E50" s="30">
        <f>$C$7</f>
        <v>0</v>
      </c>
      <c r="F50" s="31" t="str">
        <f t="shared" si="14"/>
        <v>#VALUE!</v>
      </c>
      <c r="G50" s="4"/>
      <c r="H50" s="4"/>
      <c r="I50" s="3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39"/>
      <c r="E51" s="34"/>
      <c r="F51" s="34" t="str">
        <f>F49+F50</f>
        <v>#VALUE!</v>
      </c>
      <c r="G51" s="4"/>
      <c r="H51" s="4"/>
      <c r="I51" s="3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9.75" customHeight="1">
      <c r="A52" s="23" t="s">
        <v>8</v>
      </c>
      <c r="B52" s="23" t="s">
        <v>9</v>
      </c>
      <c r="C52" s="24" t="s">
        <v>10</v>
      </c>
      <c r="D52" s="3"/>
      <c r="E52" s="25" t="s">
        <v>30</v>
      </c>
      <c r="F52" s="25" t="s">
        <v>31</v>
      </c>
      <c r="G52" s="25" t="s">
        <v>11</v>
      </c>
      <c r="H52" s="23" t="s">
        <v>12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35.25" customHeight="1">
      <c r="A53" s="26" t="s">
        <v>13</v>
      </c>
      <c r="B53" s="41" t="s">
        <v>32</v>
      </c>
      <c r="C53" s="28" t="s">
        <v>15</v>
      </c>
      <c r="D53" s="29" t="str">
        <f>1/(30*C53)</f>
        <v>#VALUE!</v>
      </c>
      <c r="E53" s="42">
        <v>16.0</v>
      </c>
      <c r="F53" s="43" t="str">
        <f t="shared" ref="F53:F54" si="15">D53*E53*(1/188.76)</f>
        <v>#VALUE!</v>
      </c>
      <c r="G53" s="44">
        <f>$C$6</f>
        <v>0</v>
      </c>
      <c r="H53" s="31" t="str">
        <f t="shared" ref="H53:H54" si="16">F53*G53</f>
        <v>#VALUE!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38.25" customHeight="1">
      <c r="A54" s="26" t="s">
        <v>16</v>
      </c>
      <c r="B54" s="32"/>
      <c r="C54" s="32"/>
      <c r="D54" s="29" t="str">
        <f>1/C53</f>
        <v>#VALUE!</v>
      </c>
      <c r="E54" s="42">
        <v>16.0</v>
      </c>
      <c r="F54" s="43" t="str">
        <f t="shared" si="15"/>
        <v>#VALUE!</v>
      </c>
      <c r="G54" s="44">
        <f>$C$7</f>
        <v>0</v>
      </c>
      <c r="H54" s="31" t="str">
        <f t="shared" si="16"/>
        <v>#VALUE!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34"/>
      <c r="E55" s="39"/>
      <c r="F55" s="4"/>
      <c r="G55" s="4"/>
      <c r="H55" s="34" t="str">
        <f>H53+H54</f>
        <v>#VALUE!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5.25" customHeight="1">
      <c r="A56" s="26" t="s">
        <v>13</v>
      </c>
      <c r="B56" s="27" t="s">
        <v>33</v>
      </c>
      <c r="C56" s="28" t="s">
        <v>15</v>
      </c>
      <c r="D56" s="29" t="str">
        <f>1/(30*C56)</f>
        <v>#VALUE!</v>
      </c>
      <c r="E56" s="42">
        <v>16.0</v>
      </c>
      <c r="F56" s="43" t="str">
        <f t="shared" ref="F56:F57" si="17">D56*E56*(1/188.76)</f>
        <v>#VALUE!</v>
      </c>
      <c r="G56" s="44">
        <f>$C$6</f>
        <v>0</v>
      </c>
      <c r="H56" s="31" t="str">
        <f t="shared" ref="H56:H57" si="18">F56*G56</f>
        <v>#VALUE!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3.0" customHeight="1">
      <c r="A57" s="26" t="s">
        <v>16</v>
      </c>
      <c r="B57" s="32"/>
      <c r="C57" s="32"/>
      <c r="D57" s="29" t="str">
        <f>1/C56</f>
        <v>#VALUE!</v>
      </c>
      <c r="E57" s="42">
        <v>16.0</v>
      </c>
      <c r="F57" s="43" t="str">
        <f t="shared" si="17"/>
        <v>#VALUE!</v>
      </c>
      <c r="G57" s="44">
        <f>$C$7</f>
        <v>0</v>
      </c>
      <c r="H57" s="31" t="str">
        <f t="shared" si="18"/>
        <v>#VALUE!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34"/>
      <c r="E58" s="39"/>
      <c r="F58" s="4"/>
      <c r="G58" s="4"/>
      <c r="H58" s="34" t="str">
        <f>H56+H57</f>
        <v>#VALUE!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36.75" customHeight="1">
      <c r="A59" s="26" t="s">
        <v>13</v>
      </c>
      <c r="B59" s="27" t="s">
        <v>34</v>
      </c>
      <c r="C59" s="28" t="s">
        <v>15</v>
      </c>
      <c r="D59" s="29" t="str">
        <f>1/(30*C59)</f>
        <v>#VALUE!</v>
      </c>
      <c r="E59" s="42">
        <v>16.0</v>
      </c>
      <c r="F59" s="43" t="str">
        <f t="shared" ref="F59:F60" si="19">D59*E59*(1/188.76)</f>
        <v>#VALUE!</v>
      </c>
      <c r="G59" s="44">
        <f>$C$6</f>
        <v>0</v>
      </c>
      <c r="H59" s="31" t="str">
        <f t="shared" ref="H59:H60" si="20">F59*G59</f>
        <v>#VALUE!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6.0" customHeight="1">
      <c r="A60" s="26" t="s">
        <v>16</v>
      </c>
      <c r="B60" s="32"/>
      <c r="C60" s="32"/>
      <c r="D60" s="29" t="str">
        <f>1/C59</f>
        <v>#VALUE!</v>
      </c>
      <c r="E60" s="42">
        <v>16.0</v>
      </c>
      <c r="F60" s="43" t="str">
        <f t="shared" si="19"/>
        <v>#VALUE!</v>
      </c>
      <c r="G60" s="44">
        <f>$C$7</f>
        <v>0</v>
      </c>
      <c r="H60" s="31" t="str">
        <f t="shared" si="20"/>
        <v>#VALUE!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34" t="str">
        <f>H59+H60</f>
        <v>#VALUE!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35.25" customHeight="1">
      <c r="A62" s="26" t="s">
        <v>13</v>
      </c>
      <c r="B62" s="45" t="s">
        <v>35</v>
      </c>
      <c r="C62" s="28" t="s">
        <v>15</v>
      </c>
      <c r="D62" s="29" t="str">
        <f>1/(4*C62)</f>
        <v>#VALUE!</v>
      </c>
      <c r="E62" s="42">
        <v>8.0</v>
      </c>
      <c r="F62" s="43" t="str">
        <f t="shared" ref="F62:F63" si="21">D62*E62*(1/1132.6)</f>
        <v>#VALUE!</v>
      </c>
      <c r="G62" s="44">
        <f>$C$6</f>
        <v>0</v>
      </c>
      <c r="H62" s="31" t="str">
        <f t="shared" ref="H62:H63" si="22">F62*G62</f>
        <v>#VALUE!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6.75" customHeight="1">
      <c r="A63" s="26" t="s">
        <v>16</v>
      </c>
      <c r="B63" s="32"/>
      <c r="C63" s="32"/>
      <c r="D63" s="29" t="str">
        <f>1/C62</f>
        <v>#VALUE!</v>
      </c>
      <c r="E63" s="42">
        <v>8.0</v>
      </c>
      <c r="F63" s="43" t="str">
        <f t="shared" si="21"/>
        <v>#VALUE!</v>
      </c>
      <c r="G63" s="44">
        <f>$C$7</f>
        <v>0</v>
      </c>
      <c r="H63" s="31" t="str">
        <f t="shared" si="22"/>
        <v>#VALUE!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34"/>
      <c r="F64" s="4"/>
      <c r="G64" s="4"/>
      <c r="H64" s="34" t="str">
        <f>H62+H63</f>
        <v>#VALUE!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6" t="s">
        <v>36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5"/>
      <c r="B67" s="4"/>
      <c r="C67" s="4"/>
      <c r="D67" s="4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43.5" customHeight="1">
      <c r="A68" s="47" t="s">
        <v>37</v>
      </c>
      <c r="B68" s="23" t="s">
        <v>38</v>
      </c>
      <c r="C68" s="25" t="s">
        <v>39</v>
      </c>
      <c r="D68" s="23" t="s">
        <v>9</v>
      </c>
      <c r="E68" s="25" t="s">
        <v>40</v>
      </c>
      <c r="F68" s="48" t="s">
        <v>41</v>
      </c>
      <c r="G68" s="49" t="s">
        <v>12</v>
      </c>
      <c r="H68" s="50" t="s">
        <v>42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63.0" customHeight="1">
      <c r="A69" s="51" t="s">
        <v>43</v>
      </c>
      <c r="B69" s="26" t="s">
        <v>17</v>
      </c>
      <c r="C69" s="52" t="str">
        <f>F15</f>
        <v>#VALUE!</v>
      </c>
      <c r="D69" s="53">
        <v>56.25</v>
      </c>
      <c r="E69" s="53">
        <f>1/5</f>
        <v>0.2</v>
      </c>
      <c r="F69" s="54">
        <f t="shared" ref="F69:F94" si="23">D69*E69</f>
        <v>11.25</v>
      </c>
      <c r="G69" s="55" t="str">
        <f t="shared" ref="G69:G94" si="24">C69*F69</f>
        <v>#VALUE!</v>
      </c>
      <c r="H69" s="26" t="str">
        <f>F69/C13</f>
        <v>#VALUE!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56.25" customHeight="1">
      <c r="A70" s="32"/>
      <c r="B70" s="26" t="s">
        <v>22</v>
      </c>
      <c r="C70" s="52" t="str">
        <f>F30</f>
        <v>#VALUE!</v>
      </c>
      <c r="D70" s="53">
        <v>2.33</v>
      </c>
      <c r="E70" s="53">
        <f>3/5</f>
        <v>0.6</v>
      </c>
      <c r="F70" s="54">
        <f t="shared" si="23"/>
        <v>1.398</v>
      </c>
      <c r="G70" s="55" t="str">
        <f t="shared" si="24"/>
        <v>#VALUE!</v>
      </c>
      <c r="H70" s="26" t="str">
        <f>F70/C28</f>
        <v>#VALUE!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85.5" customHeight="1">
      <c r="A71" s="51" t="s">
        <v>44</v>
      </c>
      <c r="B71" s="26" t="s">
        <v>17</v>
      </c>
      <c r="C71" s="52" t="str">
        <f>F15</f>
        <v>#VALUE!</v>
      </c>
      <c r="D71" s="53">
        <v>350.24</v>
      </c>
      <c r="E71" s="53">
        <f>2/5</f>
        <v>0.4</v>
      </c>
      <c r="F71" s="54">
        <f t="shared" si="23"/>
        <v>140.096</v>
      </c>
      <c r="G71" s="55" t="str">
        <f t="shared" si="24"/>
        <v>#VALUE!</v>
      </c>
      <c r="H71" s="26" t="str">
        <f>F71/C13</f>
        <v>#VALUE!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76.5" customHeight="1">
      <c r="A72" s="32"/>
      <c r="B72" s="26" t="s">
        <v>22</v>
      </c>
      <c r="C72" s="52" t="str">
        <f>F30</f>
        <v>#VALUE!</v>
      </c>
      <c r="D72" s="53">
        <v>12.84</v>
      </c>
      <c r="E72" s="53">
        <v>2.0</v>
      </c>
      <c r="F72" s="54">
        <f t="shared" si="23"/>
        <v>25.68</v>
      </c>
      <c r="G72" s="55" t="str">
        <f t="shared" si="24"/>
        <v>#VALUE!</v>
      </c>
      <c r="H72" s="26" t="str">
        <f>F72/C28</f>
        <v>#VALUE!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51" t="s">
        <v>45</v>
      </c>
      <c r="B73" s="26" t="s">
        <v>46</v>
      </c>
      <c r="C73" s="52" t="str">
        <f>F15</f>
        <v>#VALUE!</v>
      </c>
      <c r="D73" s="53">
        <v>598.0</v>
      </c>
      <c r="E73" s="53">
        <v>2.0</v>
      </c>
      <c r="F73" s="54">
        <f t="shared" si="23"/>
        <v>1196</v>
      </c>
      <c r="G73" s="55" t="str">
        <f t="shared" si="24"/>
        <v>#VALUE!</v>
      </c>
      <c r="H73" s="26" t="str">
        <f>F73/C13</f>
        <v>#VALUE!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56"/>
      <c r="B74" s="26" t="s">
        <v>47</v>
      </c>
      <c r="C74" s="52" t="str">
        <f>F15</f>
        <v>#VALUE!</v>
      </c>
      <c r="D74" s="53">
        <v>85.22</v>
      </c>
      <c r="E74" s="53">
        <f>2/5</f>
        <v>0.4</v>
      </c>
      <c r="F74" s="54">
        <f t="shared" si="23"/>
        <v>34.088</v>
      </c>
      <c r="G74" s="55" t="str">
        <f t="shared" si="24"/>
        <v>#VALUE!</v>
      </c>
      <c r="H74" s="26" t="str">
        <f>F74/C13</f>
        <v>#VALUE!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56"/>
      <c r="B75" s="26" t="s">
        <v>48</v>
      </c>
      <c r="C75" s="52" t="str">
        <f>F27</f>
        <v>#VALUE!</v>
      </c>
      <c r="D75" s="53">
        <v>386.61</v>
      </c>
      <c r="E75" s="53">
        <f>1/5</f>
        <v>0.2</v>
      </c>
      <c r="F75" s="54">
        <f t="shared" si="23"/>
        <v>77.322</v>
      </c>
      <c r="G75" s="55" t="str">
        <f t="shared" si="24"/>
        <v>#VALUE!</v>
      </c>
      <c r="H75" s="26" t="str">
        <f>F75/C25</f>
        <v>#VALUE!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56"/>
      <c r="B76" s="26" t="s">
        <v>49</v>
      </c>
      <c r="C76" s="52" t="str">
        <f>F15</f>
        <v>#VALUE!</v>
      </c>
      <c r="D76" s="53">
        <v>403.44</v>
      </c>
      <c r="E76" s="53">
        <v>1.0</v>
      </c>
      <c r="F76" s="54">
        <f t="shared" si="23"/>
        <v>403.44</v>
      </c>
      <c r="G76" s="55" t="str">
        <f t="shared" si="24"/>
        <v>#VALUE!</v>
      </c>
      <c r="H76" s="26" t="str">
        <f>F76/C13</f>
        <v>#VALUE!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32"/>
      <c r="B77" s="26" t="s">
        <v>22</v>
      </c>
      <c r="C77" s="52" t="str">
        <f>F30</f>
        <v>#VALUE!</v>
      </c>
      <c r="D77" s="53">
        <v>81.81</v>
      </c>
      <c r="E77" s="53">
        <v>3.0</v>
      </c>
      <c r="F77" s="54">
        <f t="shared" si="23"/>
        <v>245.43</v>
      </c>
      <c r="G77" s="55" t="str">
        <f t="shared" si="24"/>
        <v>#VALUE!</v>
      </c>
      <c r="H77" s="26" t="str">
        <f>F77/C28</f>
        <v>#VALUE!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45.0" customHeight="1">
      <c r="A78" s="57" t="s">
        <v>50</v>
      </c>
      <c r="B78" s="26" t="s">
        <v>51</v>
      </c>
      <c r="C78" s="52" t="str">
        <f>F21</f>
        <v>#VALUE!</v>
      </c>
      <c r="D78" s="53">
        <v>54.37</v>
      </c>
      <c r="E78" s="54">
        <f>2/22</f>
        <v>0.09090909091</v>
      </c>
      <c r="F78" s="54">
        <f t="shared" si="23"/>
        <v>4.942727273</v>
      </c>
      <c r="G78" s="55" t="str">
        <f t="shared" si="24"/>
        <v>#VALUE!</v>
      </c>
      <c r="H78" s="26" t="str">
        <f>F78/C19</f>
        <v>#VALUE!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51" t="s">
        <v>52</v>
      </c>
      <c r="B79" s="26" t="s">
        <v>17</v>
      </c>
      <c r="C79" s="52" t="str">
        <f>F15</f>
        <v>#VALUE!</v>
      </c>
      <c r="D79" s="53">
        <v>181.92</v>
      </c>
      <c r="E79" s="53">
        <f>3/5</f>
        <v>0.6</v>
      </c>
      <c r="F79" s="54">
        <f t="shared" si="23"/>
        <v>109.152</v>
      </c>
      <c r="G79" s="55" t="str">
        <f t="shared" si="24"/>
        <v>#VALUE!</v>
      </c>
      <c r="H79" s="26" t="str">
        <f>F79/C13</f>
        <v>#VALUE!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32"/>
      <c r="B80" s="26" t="s">
        <v>53</v>
      </c>
      <c r="C80" s="52" t="str">
        <f>F27</f>
        <v>#VALUE!</v>
      </c>
      <c r="D80" s="53">
        <v>120.0</v>
      </c>
      <c r="E80" s="53">
        <f>1/5</f>
        <v>0.2</v>
      </c>
      <c r="F80" s="54">
        <f t="shared" si="23"/>
        <v>24</v>
      </c>
      <c r="G80" s="55" t="str">
        <f t="shared" si="24"/>
        <v>#VALUE!</v>
      </c>
      <c r="H80" s="26" t="str">
        <f>F80/C25</f>
        <v>#VALUE!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51" t="s">
        <v>54</v>
      </c>
      <c r="B81" s="26" t="s">
        <v>17</v>
      </c>
      <c r="C81" s="52" t="str">
        <f>F15</f>
        <v>#VALUE!</v>
      </c>
      <c r="D81" s="53">
        <v>277.47</v>
      </c>
      <c r="E81" s="53">
        <f t="shared" ref="E81:E83" si="25">2/5</f>
        <v>0.4</v>
      </c>
      <c r="F81" s="54">
        <f t="shared" si="23"/>
        <v>110.988</v>
      </c>
      <c r="G81" s="55" t="str">
        <f t="shared" si="24"/>
        <v>#VALUE!</v>
      </c>
      <c r="H81" s="26" t="str">
        <f>F81/C13</f>
        <v>#VALUE!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32"/>
      <c r="B82" s="26" t="s">
        <v>22</v>
      </c>
      <c r="C82" s="52" t="str">
        <f>F30</f>
        <v>#VALUE!</v>
      </c>
      <c r="D82" s="53">
        <v>18.31</v>
      </c>
      <c r="E82" s="53">
        <f t="shared" si="25"/>
        <v>0.4</v>
      </c>
      <c r="F82" s="54">
        <f t="shared" si="23"/>
        <v>7.324</v>
      </c>
      <c r="G82" s="55" t="str">
        <f t="shared" si="24"/>
        <v>#VALUE!</v>
      </c>
      <c r="H82" s="26" t="str">
        <f>F82/C28</f>
        <v>#VALUE!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2.5" customHeight="1">
      <c r="A83" s="51" t="s">
        <v>55</v>
      </c>
      <c r="B83" s="26" t="s">
        <v>56</v>
      </c>
      <c r="C83" s="52" t="str">
        <f>F15</f>
        <v>#VALUE!</v>
      </c>
      <c r="D83" s="53">
        <v>37.05</v>
      </c>
      <c r="E83" s="53">
        <f t="shared" si="25"/>
        <v>0.4</v>
      </c>
      <c r="F83" s="54">
        <f t="shared" si="23"/>
        <v>14.82</v>
      </c>
      <c r="G83" s="55" t="str">
        <f t="shared" si="24"/>
        <v>#VALUE!</v>
      </c>
      <c r="H83" s="26" t="str">
        <f>F83/C13</f>
        <v>#VALUE!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0.25" customHeight="1">
      <c r="A84" s="56"/>
      <c r="B84" s="26" t="s">
        <v>57</v>
      </c>
      <c r="C84" s="52" t="str">
        <f>F21</f>
        <v>#VALUE!</v>
      </c>
      <c r="D84" s="53">
        <v>18.03</v>
      </c>
      <c r="E84" s="54">
        <f>2/22</f>
        <v>0.09090909091</v>
      </c>
      <c r="F84" s="54">
        <f t="shared" si="23"/>
        <v>1.639090909</v>
      </c>
      <c r="G84" s="55" t="str">
        <f t="shared" si="24"/>
        <v>#VALUE!</v>
      </c>
      <c r="H84" s="26" t="str">
        <f>F84/C19</f>
        <v>#VALUE!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7.0" customHeight="1">
      <c r="A85" s="32"/>
      <c r="B85" s="26" t="s">
        <v>18</v>
      </c>
      <c r="C85" s="52" t="str">
        <f>F18</f>
        <v>#VALUE!</v>
      </c>
      <c r="D85" s="53">
        <v>321.51</v>
      </c>
      <c r="E85" s="53">
        <f>2/5</f>
        <v>0.4</v>
      </c>
      <c r="F85" s="54">
        <f t="shared" si="23"/>
        <v>128.604</v>
      </c>
      <c r="G85" s="55" t="str">
        <f t="shared" si="24"/>
        <v>#VALUE!</v>
      </c>
      <c r="H85" s="26" t="str">
        <f>F85/C16</f>
        <v>#VALUE!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51" t="s">
        <v>58</v>
      </c>
      <c r="B86" s="26" t="s">
        <v>59</v>
      </c>
      <c r="C86" s="52" t="str">
        <f>F15</f>
        <v>#VALUE!</v>
      </c>
      <c r="D86" s="53">
        <v>8.63</v>
      </c>
      <c r="E86" s="53">
        <v>1.0</v>
      </c>
      <c r="F86" s="54">
        <f t="shared" si="23"/>
        <v>8.63</v>
      </c>
      <c r="G86" s="55" t="str">
        <f t="shared" si="24"/>
        <v>#VALUE!</v>
      </c>
      <c r="H86" s="26" t="str">
        <f>F86/C13</f>
        <v>#VALUE!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56"/>
      <c r="B87" s="26" t="s">
        <v>60</v>
      </c>
      <c r="C87" s="52" t="str">
        <f>F27</f>
        <v>#VALUE!</v>
      </c>
      <c r="D87" s="53">
        <v>52.01</v>
      </c>
      <c r="E87" s="53">
        <v>1.0</v>
      </c>
      <c r="F87" s="54">
        <f t="shared" si="23"/>
        <v>52.01</v>
      </c>
      <c r="G87" s="55" t="str">
        <f t="shared" si="24"/>
        <v>#VALUE!</v>
      </c>
      <c r="H87" s="26" t="str">
        <f>F87/C25</f>
        <v>#VALUE!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32"/>
      <c r="B88" s="26" t="s">
        <v>22</v>
      </c>
      <c r="C88" s="52" t="str">
        <f>F30</f>
        <v>#VALUE!</v>
      </c>
      <c r="D88" s="53">
        <v>14.53</v>
      </c>
      <c r="E88" s="53">
        <v>3.0</v>
      </c>
      <c r="F88" s="54">
        <f t="shared" si="23"/>
        <v>43.59</v>
      </c>
      <c r="G88" s="55" t="str">
        <f t="shared" si="24"/>
        <v>#VALUE!</v>
      </c>
      <c r="H88" s="26" t="str">
        <f>F88/C28</f>
        <v>#VALUE!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57" t="s">
        <v>61</v>
      </c>
      <c r="B89" s="26" t="s">
        <v>59</v>
      </c>
      <c r="C89" s="52" t="str">
        <f>F15</f>
        <v>#VALUE!</v>
      </c>
      <c r="D89" s="53">
        <v>8.28</v>
      </c>
      <c r="E89" s="53">
        <f t="shared" ref="E89:E91" si="26">1/5</f>
        <v>0.2</v>
      </c>
      <c r="F89" s="54">
        <f t="shared" si="23"/>
        <v>1.656</v>
      </c>
      <c r="G89" s="55" t="str">
        <f t="shared" si="24"/>
        <v>#VALUE!</v>
      </c>
      <c r="H89" s="26" t="str">
        <f>F89/C13</f>
        <v>#VALUE!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51" t="s">
        <v>62</v>
      </c>
      <c r="B90" s="26" t="s">
        <v>63</v>
      </c>
      <c r="C90" s="52" t="str">
        <f>F27</f>
        <v>#VALUE!</v>
      </c>
      <c r="D90" s="53">
        <v>1014.93</v>
      </c>
      <c r="E90" s="53">
        <f t="shared" si="26"/>
        <v>0.2</v>
      </c>
      <c r="F90" s="54">
        <f t="shared" si="23"/>
        <v>202.986</v>
      </c>
      <c r="G90" s="55" t="str">
        <f t="shared" si="24"/>
        <v>#VALUE!</v>
      </c>
      <c r="H90" s="26" t="str">
        <f>F90/C25</f>
        <v>#VALUE!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56"/>
      <c r="B91" s="26" t="s">
        <v>64</v>
      </c>
      <c r="C91" s="52" t="str">
        <f>F15</f>
        <v>#VALUE!</v>
      </c>
      <c r="D91" s="53">
        <v>99.17</v>
      </c>
      <c r="E91" s="53">
        <f t="shared" si="26"/>
        <v>0.2</v>
      </c>
      <c r="F91" s="54">
        <f t="shared" si="23"/>
        <v>19.834</v>
      </c>
      <c r="G91" s="55" t="str">
        <f t="shared" si="24"/>
        <v>#VALUE!</v>
      </c>
      <c r="H91" s="26" t="str">
        <f>F91/C13</f>
        <v>#VALUE!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32"/>
      <c r="B92" s="26" t="s">
        <v>22</v>
      </c>
      <c r="C92" s="52" t="str">
        <f>F30</f>
        <v>#VALUE!</v>
      </c>
      <c r="D92" s="53">
        <v>97.26</v>
      </c>
      <c r="E92" s="53">
        <v>2.0</v>
      </c>
      <c r="F92" s="54">
        <f t="shared" si="23"/>
        <v>194.52</v>
      </c>
      <c r="G92" s="55" t="str">
        <f t="shared" si="24"/>
        <v>#VALUE!</v>
      </c>
      <c r="H92" s="26" t="str">
        <f>F92/C28</f>
        <v>#VALUE!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51" t="s">
        <v>65</v>
      </c>
      <c r="B93" s="26" t="s">
        <v>24</v>
      </c>
      <c r="C93" s="52" t="str">
        <f>F36</f>
        <v>#VALUE!</v>
      </c>
      <c r="D93" s="53">
        <v>2092.37</v>
      </c>
      <c r="E93" s="53">
        <v>1.0</v>
      </c>
      <c r="F93" s="54">
        <f t="shared" si="23"/>
        <v>2092.37</v>
      </c>
      <c r="G93" s="55" t="str">
        <f t="shared" si="24"/>
        <v>#VALUE!</v>
      </c>
      <c r="H93" s="26" t="str">
        <f>F93/C34</f>
        <v>#VALUE!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32"/>
      <c r="B94" s="26" t="s">
        <v>66</v>
      </c>
      <c r="C94" s="52" t="str">
        <f>F36</f>
        <v>#VALUE!</v>
      </c>
      <c r="D94" s="53">
        <v>3250.73</v>
      </c>
      <c r="E94" s="58">
        <f>1/264</f>
        <v>0.003787878788</v>
      </c>
      <c r="F94" s="54">
        <f t="shared" si="23"/>
        <v>12.31337121</v>
      </c>
      <c r="G94" s="55" t="str">
        <f t="shared" si="24"/>
        <v>#VALUE!</v>
      </c>
      <c r="H94" s="26" t="str">
        <f>F94/C34</f>
        <v>#VALUE!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5"/>
      <c r="B95" s="4"/>
      <c r="C95" s="59"/>
      <c r="D95" s="5"/>
      <c r="E95" s="5"/>
      <c r="F95" s="5"/>
      <c r="G95" s="60"/>
      <c r="H95" s="61" t="str">
        <f>SUM(H69:H94)</f>
        <v>#VALUE!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43.5" customHeight="1">
      <c r="A96" s="47" t="s">
        <v>37</v>
      </c>
      <c r="B96" s="23" t="s">
        <v>38</v>
      </c>
      <c r="C96" s="25" t="s">
        <v>39</v>
      </c>
      <c r="D96" s="23" t="s">
        <v>9</v>
      </c>
      <c r="E96" s="48" t="s">
        <v>67</v>
      </c>
      <c r="F96" s="48" t="s">
        <v>41</v>
      </c>
      <c r="G96" s="49" t="s">
        <v>12</v>
      </c>
      <c r="H96" s="50" t="s">
        <v>42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60.0" customHeight="1">
      <c r="A97" s="51" t="s">
        <v>43</v>
      </c>
      <c r="B97" s="26" t="s">
        <v>68</v>
      </c>
      <c r="C97" s="52" t="str">
        <f>H61</f>
        <v>#VALUE!</v>
      </c>
      <c r="D97" s="53">
        <v>9.11</v>
      </c>
      <c r="E97" s="53">
        <v>1.0</v>
      </c>
      <c r="F97" s="62">
        <f t="shared" ref="F97:F120" si="27">D97*E97*(1/188.76)</f>
        <v>0.04826234372</v>
      </c>
      <c r="G97" s="55" t="str">
        <f t="shared" ref="G97:G120" si="28">C97*F97</f>
        <v>#VALUE!</v>
      </c>
      <c r="H97" s="26" t="str">
        <f>F97/C59</f>
        <v>#VALUE!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54.0" customHeight="1">
      <c r="A98" s="32"/>
      <c r="B98" s="26" t="s">
        <v>69</v>
      </c>
      <c r="C98" s="52" t="str">
        <f>H58</f>
        <v>#VALUE!</v>
      </c>
      <c r="D98" s="53">
        <v>10.24</v>
      </c>
      <c r="E98" s="53">
        <v>1.0</v>
      </c>
      <c r="F98" s="62">
        <f t="shared" si="27"/>
        <v>0.05424878152</v>
      </c>
      <c r="G98" s="55" t="str">
        <f t="shared" si="28"/>
        <v>#VALUE!</v>
      </c>
      <c r="H98" s="26" t="str">
        <f>F98/C56</f>
        <v>#VALUE!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80.25" customHeight="1">
      <c r="A99" s="51" t="s">
        <v>44</v>
      </c>
      <c r="B99" s="26" t="s">
        <v>68</v>
      </c>
      <c r="C99" s="52" t="str">
        <f>H61</f>
        <v>#VALUE!</v>
      </c>
      <c r="D99" s="53">
        <v>65.01</v>
      </c>
      <c r="E99" s="53">
        <v>1.0</v>
      </c>
      <c r="F99" s="62">
        <f t="shared" si="27"/>
        <v>0.3444055944</v>
      </c>
      <c r="G99" s="55" t="str">
        <f t="shared" si="28"/>
        <v>#VALUE!</v>
      </c>
      <c r="H99" s="26" t="str">
        <f>F99/C59</f>
        <v>#VALUE!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86.25" customHeight="1">
      <c r="A100" s="32"/>
      <c r="B100" s="26" t="s">
        <v>69</v>
      </c>
      <c r="C100" s="52" t="str">
        <f>H58</f>
        <v>#VALUE!</v>
      </c>
      <c r="D100" s="53">
        <v>65.65</v>
      </c>
      <c r="E100" s="53">
        <v>1.0</v>
      </c>
      <c r="F100" s="62">
        <f t="shared" si="27"/>
        <v>0.3477961433</v>
      </c>
      <c r="G100" s="55" t="str">
        <f t="shared" si="28"/>
        <v>#VALUE!</v>
      </c>
      <c r="H100" s="26" t="str">
        <f>F100/C56</f>
        <v>#VALUE!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6.25" customHeight="1">
      <c r="A101" s="51" t="s">
        <v>45</v>
      </c>
      <c r="B101" s="26" t="s">
        <v>70</v>
      </c>
      <c r="C101" s="52" t="str">
        <f>H58</f>
        <v>#VALUE!</v>
      </c>
      <c r="D101" s="53">
        <v>154.27</v>
      </c>
      <c r="E101" s="53">
        <v>1.0</v>
      </c>
      <c r="F101" s="62">
        <f t="shared" si="27"/>
        <v>0.8172812036</v>
      </c>
      <c r="G101" s="55" t="str">
        <f t="shared" si="28"/>
        <v>#VALUE!</v>
      </c>
      <c r="H101" s="26" t="str">
        <f>F101/C59</f>
        <v>#VALUE!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0" customHeight="1">
      <c r="A102" s="56"/>
      <c r="B102" s="26" t="s">
        <v>69</v>
      </c>
      <c r="C102" s="52" t="str">
        <f>H58</f>
        <v>#VALUE!</v>
      </c>
      <c r="D102" s="53">
        <v>53.19</v>
      </c>
      <c r="E102" s="53">
        <v>1.0</v>
      </c>
      <c r="F102" s="62">
        <f t="shared" si="27"/>
        <v>0.2817863954</v>
      </c>
      <c r="G102" s="55" t="str">
        <f t="shared" si="28"/>
        <v>#VALUE!</v>
      </c>
      <c r="H102" s="26" t="str">
        <f>F102/C56</f>
        <v>#VALUE!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4.0" customHeight="1">
      <c r="A103" s="56"/>
      <c r="B103" s="26" t="s">
        <v>71</v>
      </c>
      <c r="C103" s="52" t="str">
        <f>H55</f>
        <v>#VALUE!</v>
      </c>
      <c r="D103" s="53">
        <v>120.38</v>
      </c>
      <c r="E103" s="53">
        <v>1.0</v>
      </c>
      <c r="F103" s="62">
        <f t="shared" si="27"/>
        <v>0.6377410468</v>
      </c>
      <c r="G103" s="55" t="str">
        <f t="shared" si="28"/>
        <v>#VALUE!</v>
      </c>
      <c r="H103" s="26" t="str">
        <f>F103/C53</f>
        <v>#VALUE!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4.0" customHeight="1">
      <c r="A104" s="51" t="s">
        <v>50</v>
      </c>
      <c r="B104" s="26" t="s">
        <v>68</v>
      </c>
      <c r="C104" s="52" t="str">
        <f>H61</f>
        <v>#VALUE!</v>
      </c>
      <c r="D104" s="53">
        <v>3.26</v>
      </c>
      <c r="E104" s="53">
        <v>1.0</v>
      </c>
      <c r="F104" s="62">
        <f t="shared" si="27"/>
        <v>0.01727060818</v>
      </c>
      <c r="G104" s="55" t="str">
        <f t="shared" si="28"/>
        <v>#VALUE!</v>
      </c>
      <c r="H104" s="26" t="str">
        <f>F104/C59</f>
        <v>#VALUE!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75" customHeight="1">
      <c r="A105" s="32"/>
      <c r="B105" s="26" t="s">
        <v>69</v>
      </c>
      <c r="C105" s="52" t="str">
        <f>H58</f>
        <v>#VALUE!</v>
      </c>
      <c r="D105" s="53">
        <v>3.26</v>
      </c>
      <c r="E105" s="53">
        <v>1.0</v>
      </c>
      <c r="F105" s="62">
        <f t="shared" si="27"/>
        <v>0.01727060818</v>
      </c>
      <c r="G105" s="55" t="str">
        <f t="shared" si="28"/>
        <v>#VALUE!</v>
      </c>
      <c r="H105" s="26" t="str">
        <f>F105/C56</f>
        <v>#VALUE!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51" t="s">
        <v>52</v>
      </c>
      <c r="B106" s="26" t="s">
        <v>68</v>
      </c>
      <c r="C106" s="52" t="str">
        <f>H61</f>
        <v>#VALUE!</v>
      </c>
      <c r="D106" s="53">
        <v>14.0</v>
      </c>
      <c r="E106" s="53">
        <v>1.0</v>
      </c>
      <c r="F106" s="62">
        <f t="shared" si="27"/>
        <v>0.07416825599</v>
      </c>
      <c r="G106" s="55" t="str">
        <f t="shared" si="28"/>
        <v>#VALUE!</v>
      </c>
      <c r="H106" s="26" t="str">
        <f>F106/C59</f>
        <v>#VALUE!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56"/>
      <c r="B107" s="26" t="s">
        <v>72</v>
      </c>
      <c r="C107" s="52" t="str">
        <f>H55</f>
        <v>#VALUE!</v>
      </c>
      <c r="D107" s="53">
        <v>4.32</v>
      </c>
      <c r="E107" s="53">
        <v>1.0</v>
      </c>
      <c r="F107" s="62">
        <f t="shared" si="27"/>
        <v>0.0228862047</v>
      </c>
      <c r="G107" s="55" t="str">
        <f t="shared" si="28"/>
        <v>#VALUE!</v>
      </c>
      <c r="H107" s="26" t="str">
        <f>F107/C53</f>
        <v>#VALUE!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56"/>
      <c r="B108" s="26" t="s">
        <v>69</v>
      </c>
      <c r="C108" s="52" t="str">
        <f>H58</f>
        <v>#VALUE!</v>
      </c>
      <c r="D108" s="53">
        <v>19.36</v>
      </c>
      <c r="E108" s="53">
        <v>1.0</v>
      </c>
      <c r="F108" s="62">
        <f t="shared" si="27"/>
        <v>0.1025641026</v>
      </c>
      <c r="G108" s="55" t="str">
        <f t="shared" si="28"/>
        <v>#VALUE!</v>
      </c>
      <c r="H108" s="26" t="str">
        <f>F108/C56</f>
        <v>#VALUE!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32"/>
      <c r="B109" s="26" t="s">
        <v>71</v>
      </c>
      <c r="C109" s="52" t="str">
        <f>H55</f>
        <v>#VALUE!</v>
      </c>
      <c r="D109" s="53">
        <v>23.97</v>
      </c>
      <c r="E109" s="53">
        <v>1.0</v>
      </c>
      <c r="F109" s="62">
        <f t="shared" si="27"/>
        <v>0.1269866497</v>
      </c>
      <c r="G109" s="55" t="str">
        <f t="shared" si="28"/>
        <v>#VALUE!</v>
      </c>
      <c r="H109" s="26" t="str">
        <f>F109/C53</f>
        <v>#VALUE!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63" t="s">
        <v>54</v>
      </c>
      <c r="B110" s="26" t="s">
        <v>72</v>
      </c>
      <c r="C110" s="52" t="str">
        <f>H55</f>
        <v>#VALUE!</v>
      </c>
      <c r="D110" s="53">
        <v>0.64</v>
      </c>
      <c r="E110" s="53">
        <v>1.0</v>
      </c>
      <c r="F110" s="62">
        <f t="shared" si="27"/>
        <v>0.003390548845</v>
      </c>
      <c r="G110" s="55" t="str">
        <f t="shared" si="28"/>
        <v>#VALUE!</v>
      </c>
      <c r="H110" s="26" t="str">
        <f>F110/C53</f>
        <v>#VALUE!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B111" s="26" t="s">
        <v>68</v>
      </c>
      <c r="C111" s="52" t="str">
        <f>H61</f>
        <v>#VALUE!</v>
      </c>
      <c r="D111" s="53">
        <v>15.93</v>
      </c>
      <c r="E111" s="53">
        <f>2*4*6</f>
        <v>48</v>
      </c>
      <c r="F111" s="62">
        <f t="shared" si="27"/>
        <v>4.050858233</v>
      </c>
      <c r="G111" s="55" t="str">
        <f t="shared" si="28"/>
        <v>#VALUE!</v>
      </c>
      <c r="H111" s="26" t="str">
        <f>F111/C59</f>
        <v>#VALUE!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B112" s="26" t="s">
        <v>71</v>
      </c>
      <c r="C112" s="52" t="str">
        <f>H55</f>
        <v>#VALUE!</v>
      </c>
      <c r="D112" s="53">
        <v>0.64</v>
      </c>
      <c r="E112" s="53">
        <v>1.0</v>
      </c>
      <c r="F112" s="62">
        <f t="shared" si="27"/>
        <v>0.003390548845</v>
      </c>
      <c r="G112" s="55" t="str">
        <f t="shared" si="28"/>
        <v>#VALUE!</v>
      </c>
      <c r="H112" s="26" t="str">
        <f>F112/C53</f>
        <v>#VALUE!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40.5" customHeight="1">
      <c r="A113" s="51" t="s">
        <v>55</v>
      </c>
      <c r="B113" s="26" t="s">
        <v>68</v>
      </c>
      <c r="C113" s="52" t="str">
        <f>H61</f>
        <v>#VALUE!</v>
      </c>
      <c r="D113" s="53">
        <v>36.95</v>
      </c>
      <c r="E113" s="53">
        <f>6/1</f>
        <v>6</v>
      </c>
      <c r="F113" s="62">
        <f t="shared" si="27"/>
        <v>1.174507311</v>
      </c>
      <c r="G113" s="55" t="str">
        <f t="shared" si="28"/>
        <v>#VALUE!</v>
      </c>
      <c r="H113" s="26" t="str">
        <f>F113/C59</f>
        <v>#VALUE!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31.5" customHeight="1">
      <c r="A114" s="56"/>
      <c r="B114" s="26" t="s">
        <v>69</v>
      </c>
      <c r="C114" s="52" t="str">
        <f>H58</f>
        <v>#VALUE!</v>
      </c>
      <c r="D114" s="53">
        <v>26.48</v>
      </c>
      <c r="E114" s="53">
        <v>1.0</v>
      </c>
      <c r="F114" s="62">
        <f t="shared" si="27"/>
        <v>0.1402839585</v>
      </c>
      <c r="G114" s="55" t="str">
        <f t="shared" si="28"/>
        <v>#VALUE!</v>
      </c>
      <c r="H114" s="26" t="str">
        <f>F114/C56</f>
        <v>#VALUE!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51" t="s">
        <v>58</v>
      </c>
      <c r="B115" s="26" t="s">
        <v>68</v>
      </c>
      <c r="C115" s="52" t="str">
        <f>H61</f>
        <v>#VALUE!</v>
      </c>
      <c r="D115" s="53">
        <v>4.2</v>
      </c>
      <c r="E115" s="53">
        <v>1.0</v>
      </c>
      <c r="F115" s="62">
        <f t="shared" si="27"/>
        <v>0.0222504768</v>
      </c>
      <c r="G115" s="55" t="str">
        <f t="shared" si="28"/>
        <v>#VALUE!</v>
      </c>
      <c r="H115" s="26" t="str">
        <f>F115/C59</f>
        <v>#VALUE!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51" t="s">
        <v>62</v>
      </c>
      <c r="B116" s="26" t="s">
        <v>68</v>
      </c>
      <c r="C116" s="52" t="str">
        <f>H61</f>
        <v>#VALUE!</v>
      </c>
      <c r="D116" s="53">
        <v>23.46</v>
      </c>
      <c r="E116" s="53">
        <v>1.0</v>
      </c>
      <c r="F116" s="62">
        <f t="shared" si="27"/>
        <v>0.1242848061</v>
      </c>
      <c r="G116" s="55" t="str">
        <f t="shared" si="28"/>
        <v>#VALUE!</v>
      </c>
      <c r="H116" s="26" t="str">
        <f>F116/C59</f>
        <v>#VALUE!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56"/>
      <c r="B117" s="26" t="s">
        <v>71</v>
      </c>
      <c r="C117" s="52" t="str">
        <f>H55</f>
        <v>#VALUE!</v>
      </c>
      <c r="D117" s="53">
        <v>23.46</v>
      </c>
      <c r="E117" s="53">
        <v>1.0</v>
      </c>
      <c r="F117" s="62">
        <f t="shared" si="27"/>
        <v>0.1242848061</v>
      </c>
      <c r="G117" s="55" t="str">
        <f t="shared" si="28"/>
        <v>#VALUE!</v>
      </c>
      <c r="H117" s="26" t="str">
        <f>F117/C53</f>
        <v>#VALUE!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64" t="s">
        <v>73</v>
      </c>
      <c r="B118" s="26" t="s">
        <v>74</v>
      </c>
      <c r="C118" s="52" t="str">
        <f>H58</f>
        <v>#VALUE!</v>
      </c>
      <c r="D118" s="53">
        <v>348.0</v>
      </c>
      <c r="E118" s="65">
        <f t="shared" ref="E118:E120" si="29">6/12</f>
        <v>0.5</v>
      </c>
      <c r="F118" s="62">
        <f t="shared" si="27"/>
        <v>0.9218054673</v>
      </c>
      <c r="G118" s="55" t="str">
        <f t="shared" si="28"/>
        <v>#VALUE!</v>
      </c>
      <c r="H118" s="26" t="str">
        <f>F118/C56</f>
        <v>#VALUE!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56"/>
      <c r="B119" s="26" t="s">
        <v>75</v>
      </c>
      <c r="C119" s="52" t="str">
        <f>H55</f>
        <v>#VALUE!</v>
      </c>
      <c r="D119" s="53">
        <v>348.0</v>
      </c>
      <c r="E119" s="53">
        <f t="shared" si="29"/>
        <v>0.5</v>
      </c>
      <c r="F119" s="62">
        <f t="shared" si="27"/>
        <v>0.9218054673</v>
      </c>
      <c r="G119" s="55" t="str">
        <f t="shared" si="28"/>
        <v>#VALUE!</v>
      </c>
      <c r="H119" s="26" t="str">
        <f>F119/C53</f>
        <v>#VALUE!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32"/>
      <c r="B120" s="26" t="s">
        <v>76</v>
      </c>
      <c r="C120" s="52" t="str">
        <f>H55</f>
        <v>#VALUE!</v>
      </c>
      <c r="D120" s="53">
        <v>354.56</v>
      </c>
      <c r="E120" s="53">
        <f t="shared" si="29"/>
        <v>0.5</v>
      </c>
      <c r="F120" s="62">
        <f t="shared" si="27"/>
        <v>0.9391820301</v>
      </c>
      <c r="G120" s="55" t="str">
        <f t="shared" si="28"/>
        <v>#VALUE!</v>
      </c>
      <c r="H120" s="26" t="str">
        <f>F120/C62</f>
        <v>#VALUE!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5"/>
      <c r="B121" s="4"/>
      <c r="C121" s="4"/>
      <c r="D121" s="4"/>
      <c r="E121" s="4"/>
      <c r="F121" s="4"/>
      <c r="G121" s="6"/>
      <c r="H121" s="61" t="str">
        <f>SUM(H97:H120)</f>
        <v>#VALUE!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5"/>
      <c r="B122" s="66" t="s">
        <v>77</v>
      </c>
      <c r="C122" s="67"/>
      <c r="D122" s="67"/>
      <c r="E122" s="67"/>
      <c r="F122" s="67"/>
      <c r="G122" s="68" t="str">
        <f>SUM(G69:G121)</f>
        <v>#VALUE!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</sheetData>
  <mergeCells count="62">
    <mergeCell ref="A69:A70"/>
    <mergeCell ref="A71:A72"/>
    <mergeCell ref="A73:A77"/>
    <mergeCell ref="A79:A80"/>
    <mergeCell ref="A81:A82"/>
    <mergeCell ref="A83:A85"/>
    <mergeCell ref="A86:A88"/>
    <mergeCell ref="A110:A112"/>
    <mergeCell ref="A113:A114"/>
    <mergeCell ref="A116:A117"/>
    <mergeCell ref="A118:A120"/>
    <mergeCell ref="A90:A92"/>
    <mergeCell ref="A93:A94"/>
    <mergeCell ref="A97:A98"/>
    <mergeCell ref="A99:A100"/>
    <mergeCell ref="A101:A103"/>
    <mergeCell ref="A104:A105"/>
    <mergeCell ref="A106:A109"/>
    <mergeCell ref="A1:H1"/>
    <mergeCell ref="C3:E3"/>
    <mergeCell ref="C4:E4"/>
    <mergeCell ref="D6:F6"/>
    <mergeCell ref="D7:F7"/>
    <mergeCell ref="C9:D9"/>
    <mergeCell ref="C10:C11"/>
    <mergeCell ref="B10:B11"/>
    <mergeCell ref="B13:B14"/>
    <mergeCell ref="C13:C14"/>
    <mergeCell ref="B16:B17"/>
    <mergeCell ref="C16:C17"/>
    <mergeCell ref="B19:B20"/>
    <mergeCell ref="C19:C20"/>
    <mergeCell ref="B22:B23"/>
    <mergeCell ref="C22:C23"/>
    <mergeCell ref="B25:B26"/>
    <mergeCell ref="C25:C26"/>
    <mergeCell ref="B28:B29"/>
    <mergeCell ref="C28:C29"/>
    <mergeCell ref="C31:C32"/>
    <mergeCell ref="B31:B32"/>
    <mergeCell ref="B34:B35"/>
    <mergeCell ref="C34:C35"/>
    <mergeCell ref="B37:B38"/>
    <mergeCell ref="C37:C38"/>
    <mergeCell ref="B40:B41"/>
    <mergeCell ref="C40:C41"/>
    <mergeCell ref="B43:B44"/>
    <mergeCell ref="C43:C44"/>
    <mergeCell ref="B46:B47"/>
    <mergeCell ref="C46:C47"/>
    <mergeCell ref="B49:B50"/>
    <mergeCell ref="C49:C50"/>
    <mergeCell ref="C52:D52"/>
    <mergeCell ref="C62:C63"/>
    <mergeCell ref="A66:H66"/>
    <mergeCell ref="B53:B54"/>
    <mergeCell ref="C53:C54"/>
    <mergeCell ref="B56:B57"/>
    <mergeCell ref="C56:C57"/>
    <mergeCell ref="B59:B60"/>
    <mergeCell ref="C59:C60"/>
    <mergeCell ref="B62:B63"/>
  </mergeCells>
  <printOptions horizontalCentered="1"/>
  <pageMargins bottom="0.0" footer="0.0" header="0.0" left="0.0" right="0.0" top="0.0"/>
  <pageSetup paperSize="9" scale="70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